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 tabRatio="936"/>
  </bookViews>
  <sheets>
    <sheet name="Lista" sheetId="1" r:id="rId1"/>
    <sheet name="CAP.0-ESTALEIRO" sheetId="9" r:id="rId2"/>
    <sheet name="Maria Sabo Almeida" sheetId="2" r:id="rId3"/>
    <sheet name="Maria Filomena Dos Santos" sheetId="3" r:id="rId4"/>
    <sheet name="Maria de Fatima Horta Tavares" sheetId="4" r:id="rId5"/>
    <sheet name="Marline Marizia Gomes dos Reis" sheetId="5" r:id="rId6"/>
    <sheet name="Alice de Jesus Tavares" sheetId="6" r:id="rId7"/>
    <sheet name="Heloisa Delcy Soares Tavares" sheetId="7" r:id="rId8"/>
    <sheet name="Sónia Patricia Tavares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" l="1"/>
  <c r="G8" i="9" s="1"/>
  <c r="G12" i="9" s="1"/>
  <c r="F67" i="8" l="1"/>
  <c r="G65" i="8"/>
  <c r="F63" i="8"/>
  <c r="F62" i="8"/>
  <c r="G60" i="8"/>
  <c r="D58" i="8"/>
  <c r="F58" i="8" s="1"/>
  <c r="F57" i="8"/>
  <c r="F53" i="8"/>
  <c r="G51" i="8"/>
  <c r="F49" i="8"/>
  <c r="G47" i="8"/>
  <c r="F45" i="8"/>
  <c r="G43" i="8"/>
  <c r="D41" i="8"/>
  <c r="F41" i="8" s="1"/>
  <c r="D40" i="8"/>
  <c r="F40" i="8" s="1"/>
  <c r="G37" i="8" s="1"/>
  <c r="D35" i="8"/>
  <c r="F35" i="8" s="1"/>
  <c r="D34" i="8"/>
  <c r="F34" i="8" s="1"/>
  <c r="D33" i="8"/>
  <c r="F33" i="8" s="1"/>
  <c r="D29" i="8"/>
  <c r="F29" i="8" s="1"/>
  <c r="G27" i="8" s="1"/>
  <c r="F25" i="8"/>
  <c r="D25" i="8"/>
  <c r="D24" i="8"/>
  <c r="F24" i="8" s="1"/>
  <c r="D23" i="8"/>
  <c r="F23" i="8" s="1"/>
  <c r="D22" i="8"/>
  <c r="F22" i="8" s="1"/>
  <c r="G18" i="8" s="1"/>
  <c r="D20" i="8"/>
  <c r="F20" i="8" s="1"/>
  <c r="D16" i="8"/>
  <c r="F16" i="8" s="1"/>
  <c r="G14" i="8" s="1"/>
  <c r="D12" i="8"/>
  <c r="F12" i="8" s="1"/>
  <c r="F11" i="8"/>
  <c r="D11" i="8"/>
  <c r="D10" i="8"/>
  <c r="F10" i="8" s="1"/>
  <c r="G8" i="8" s="1"/>
  <c r="F80" i="7"/>
  <c r="F79" i="7"/>
  <c r="F78" i="7"/>
  <c r="F77" i="7"/>
  <c r="G75" i="7"/>
  <c r="F73" i="7"/>
  <c r="F72" i="7"/>
  <c r="G70" i="7"/>
  <c r="D68" i="7"/>
  <c r="F68" i="7" s="1"/>
  <c r="F67" i="7"/>
  <c r="F63" i="7"/>
  <c r="F62" i="7"/>
  <c r="F61" i="7"/>
  <c r="G59" i="7" s="1"/>
  <c r="F57" i="7"/>
  <c r="F56" i="7"/>
  <c r="G54" i="7"/>
  <c r="F52" i="7"/>
  <c r="G50" i="7"/>
  <c r="F48" i="7"/>
  <c r="F47" i="7"/>
  <c r="F46" i="7"/>
  <c r="D44" i="7"/>
  <c r="F44" i="7" s="1"/>
  <c r="D43" i="7"/>
  <c r="F43" i="7" s="1"/>
  <c r="D42" i="7"/>
  <c r="F42" i="7" s="1"/>
  <c r="F41" i="7"/>
  <c r="G38" i="7" s="1"/>
  <c r="D41" i="7"/>
  <c r="D36" i="7"/>
  <c r="F36" i="7" s="1"/>
  <c r="D35" i="7"/>
  <c r="F35" i="7" s="1"/>
  <c r="G33" i="7" s="1"/>
  <c r="D31" i="7"/>
  <c r="F31" i="7" s="1"/>
  <c r="D30" i="7"/>
  <c r="F30" i="7" s="1"/>
  <c r="D29" i="7"/>
  <c r="F29" i="7" s="1"/>
  <c r="G27" i="7" s="1"/>
  <c r="D25" i="7"/>
  <c r="F25" i="7" s="1"/>
  <c r="F24" i="7"/>
  <c r="D24" i="7"/>
  <c r="D23" i="7"/>
  <c r="F23" i="7" s="1"/>
  <c r="D22" i="7"/>
  <c r="F22" i="7" s="1"/>
  <c r="D20" i="7"/>
  <c r="F20" i="7" s="1"/>
  <c r="D16" i="7"/>
  <c r="F16" i="7" s="1"/>
  <c r="G14" i="7" s="1"/>
  <c r="D12" i="7"/>
  <c r="F12" i="7" s="1"/>
  <c r="D11" i="7"/>
  <c r="F11" i="7" s="1"/>
  <c r="D10" i="7"/>
  <c r="F10" i="7" s="1"/>
  <c r="G8" i="7" s="1"/>
  <c r="F61" i="6"/>
  <c r="G59" i="6" s="1"/>
  <c r="F57" i="6"/>
  <c r="F56" i="6"/>
  <c r="G54" i="6"/>
  <c r="F52" i="6"/>
  <c r="F51" i="6"/>
  <c r="G49" i="6" s="1"/>
  <c r="F47" i="6"/>
  <c r="G45" i="6"/>
  <c r="F43" i="6"/>
  <c r="D41" i="6"/>
  <c r="F41" i="6" s="1"/>
  <c r="D40" i="6"/>
  <c r="F40" i="6" s="1"/>
  <c r="D39" i="6"/>
  <c r="F39" i="6" s="1"/>
  <c r="D34" i="6"/>
  <c r="F34" i="6" s="1"/>
  <c r="D33" i="6"/>
  <c r="F33" i="6" s="1"/>
  <c r="D29" i="6"/>
  <c r="F29" i="6" s="1"/>
  <c r="D28" i="6"/>
  <c r="F28" i="6" s="1"/>
  <c r="D24" i="6"/>
  <c r="F24" i="6" s="1"/>
  <c r="F23" i="6"/>
  <c r="D23" i="6"/>
  <c r="D22" i="6"/>
  <c r="F22" i="6" s="1"/>
  <c r="D21" i="6"/>
  <c r="F21" i="6" s="1"/>
  <c r="D19" i="6"/>
  <c r="F19" i="6" s="1"/>
  <c r="D15" i="6"/>
  <c r="F15" i="6" s="1"/>
  <c r="G13" i="6" s="1"/>
  <c r="D11" i="6"/>
  <c r="F11" i="6" s="1"/>
  <c r="D10" i="6"/>
  <c r="F10" i="6" s="1"/>
  <c r="F64" i="4"/>
  <c r="F63" i="4"/>
  <c r="F62" i="4"/>
  <c r="F61" i="4"/>
  <c r="F60" i="4"/>
  <c r="F59" i="4"/>
  <c r="G57" i="4" s="1"/>
  <c r="F55" i="4"/>
  <c r="G53" i="4" s="1"/>
  <c r="F51" i="4"/>
  <c r="F50" i="4"/>
  <c r="G48" i="4"/>
  <c r="F46" i="4"/>
  <c r="F45" i="4"/>
  <c r="G43" i="4"/>
  <c r="F41" i="4"/>
  <c r="G39" i="4"/>
  <c r="F37" i="4"/>
  <c r="D35" i="4"/>
  <c r="F35" i="4" s="1"/>
  <c r="D34" i="4"/>
  <c r="F34" i="4" s="1"/>
  <c r="F33" i="4"/>
  <c r="D33" i="4"/>
  <c r="D28" i="4"/>
  <c r="F28" i="4" s="1"/>
  <c r="D27" i="4"/>
  <c r="F27" i="4" s="1"/>
  <c r="F23" i="4"/>
  <c r="G21" i="4" s="1"/>
  <c r="D23" i="4"/>
  <c r="D19" i="4"/>
  <c r="F19" i="4" s="1"/>
  <c r="D18" i="4"/>
  <c r="F18" i="4" s="1"/>
  <c r="D13" i="4"/>
  <c r="F13" i="4" s="1"/>
  <c r="D12" i="4"/>
  <c r="F12" i="4" s="1"/>
  <c r="D11" i="4"/>
  <c r="F11" i="4" s="1"/>
  <c r="D10" i="4"/>
  <c r="F10" i="4" s="1"/>
  <c r="G55" i="8" l="1"/>
  <c r="G65" i="7"/>
  <c r="G36" i="6"/>
  <c r="G31" i="6"/>
  <c r="G17" i="6"/>
  <c r="G8" i="6"/>
  <c r="G30" i="4"/>
  <c r="G25" i="4"/>
  <c r="G15" i="4"/>
  <c r="G8" i="4"/>
  <c r="G31" i="8"/>
  <c r="G69" i="8" s="1"/>
  <c r="G18" i="7"/>
  <c r="G26" i="6"/>
  <c r="G82" i="7" l="1"/>
  <c r="G63" i="6"/>
  <c r="G66" i="4"/>
  <c r="F41" i="5"/>
  <c r="F40" i="5"/>
  <c r="G38" i="5" s="1"/>
  <c r="F36" i="5"/>
  <c r="G34" i="5" s="1"/>
  <c r="F32" i="5"/>
  <c r="G30" i="5"/>
  <c r="F28" i="5"/>
  <c r="G26" i="5"/>
  <c r="F24" i="5"/>
  <c r="D23" i="5"/>
  <c r="F23" i="5" s="1"/>
  <c r="D19" i="5"/>
  <c r="F19" i="5" s="1"/>
  <c r="D18" i="5"/>
  <c r="F18" i="5" s="1"/>
  <c r="D13" i="5"/>
  <c r="F13" i="5" s="1"/>
  <c r="F12" i="5"/>
  <c r="D12" i="5"/>
  <c r="F50" i="3"/>
  <c r="G47" i="3" s="1"/>
  <c r="F49" i="3"/>
  <c r="F45" i="3"/>
  <c r="G43" i="3"/>
  <c r="F41" i="3"/>
  <c r="F40" i="3"/>
  <c r="G38" i="3" s="1"/>
  <c r="F36" i="3"/>
  <c r="G34" i="3"/>
  <c r="F32" i="3"/>
  <c r="D31" i="3"/>
  <c r="F31" i="3" s="1"/>
  <c r="F30" i="3"/>
  <c r="G27" i="3" s="1"/>
  <c r="D25" i="3"/>
  <c r="F25" i="3" s="1"/>
  <c r="D23" i="3"/>
  <c r="D24" i="3" s="1"/>
  <c r="F24" i="3" s="1"/>
  <c r="D19" i="3"/>
  <c r="F19" i="3" s="1"/>
  <c r="D18" i="3"/>
  <c r="F18" i="3" s="1"/>
  <c r="G15" i="3" s="1"/>
  <c r="F13" i="3"/>
  <c r="D12" i="3"/>
  <c r="F12" i="3" s="1"/>
  <c r="F62" i="2"/>
  <c r="G60" i="2" s="1"/>
  <c r="F58" i="2"/>
  <c r="G56" i="2"/>
  <c r="F54" i="2"/>
  <c r="F53" i="2"/>
  <c r="F52" i="2"/>
  <c r="G50" i="2"/>
  <c r="F48" i="2"/>
  <c r="G46" i="2"/>
  <c r="F44" i="2"/>
  <c r="G42" i="2"/>
  <c r="F40" i="2"/>
  <c r="G38" i="2"/>
  <c r="F36" i="2"/>
  <c r="D35" i="2"/>
  <c r="F35" i="2" s="1"/>
  <c r="G29" i="2" s="1"/>
  <c r="F34" i="2"/>
  <c r="F33" i="2"/>
  <c r="F32" i="2"/>
  <c r="D27" i="2"/>
  <c r="F27" i="2" s="1"/>
  <c r="D26" i="2"/>
  <c r="F26" i="2" s="1"/>
  <c r="F22" i="2"/>
  <c r="G20" i="2" s="1"/>
  <c r="D18" i="2"/>
  <c r="F18" i="2" s="1"/>
  <c r="F17" i="2"/>
  <c r="F12" i="2"/>
  <c r="G10" i="2" s="1"/>
  <c r="D12" i="2"/>
  <c r="G21" i="5" l="1"/>
  <c r="G15" i="5"/>
  <c r="G10" i="5"/>
  <c r="G10" i="3"/>
  <c r="G24" i="2"/>
  <c r="G14" i="2"/>
  <c r="F23" i="3"/>
  <c r="G21" i="3" s="1"/>
  <c r="G52" i="3" s="1"/>
  <c r="G64" i="2"/>
  <c r="G43" i="5" l="1"/>
</calcChain>
</file>

<file path=xl/sharedStrings.xml><?xml version="1.0" encoding="utf-8"?>
<sst xmlns="http://schemas.openxmlformats.org/spreadsheetml/2006/main" count="712" uniqueCount="207">
  <si>
    <t>Maria Sabo Almeida</t>
  </si>
  <si>
    <t>Maria Filomena Dos Santos Barbosa Moreira</t>
  </si>
  <si>
    <t>Maria de Fatima Horta Tavares</t>
  </si>
  <si>
    <t>Marline Marizia Gomes dos Reis</t>
  </si>
  <si>
    <t>Alice de Jesus Tavares Mendes Fernandes</t>
  </si>
  <si>
    <t>Heloisa Delcy Soares Tavares Moreira</t>
  </si>
  <si>
    <t>Sónia Patricia Tavares</t>
  </si>
  <si>
    <t>Beneficiária (o)</t>
  </si>
  <si>
    <t>REQ.</t>
  </si>
  <si>
    <t>LOCAL</t>
  </si>
  <si>
    <t>PONTA D'ÁGUA - MUNICÍPIO DA PRAIA</t>
  </si>
  <si>
    <t>OBRA</t>
  </si>
  <si>
    <t>PROPR.</t>
  </si>
  <si>
    <t>MARIA SABO ALMEIDA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</si>
  <si>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</si>
  <si>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</si>
  <si>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</si>
  <si>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</si>
  <si>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</si>
  <si>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</si>
  <si>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</si>
  <si>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</si>
  <si>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</si>
  <si>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</si>
  <si>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</si>
  <si>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</si>
  <si>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</si>
  <si>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</si>
  <si>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Demolição da </t>
    </r>
    <r>
      <rPr>
        <b/>
        <sz val="11"/>
        <rFont val="Times New Roman"/>
        <family val="1"/>
      </rPr>
      <t>laje em betão armado</t>
    </r>
    <r>
      <rPr>
        <sz val="11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</si>
  <si>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1"/>
        <rFont val="Times New Roman"/>
        <family val="1"/>
      </rPr>
      <t>3</t>
    </r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</si>
  <si>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</si>
  <si>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</si>
  <si>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</si>
  <si>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Vigas</t>
  </si>
  <si>
    <t>2.2</t>
  </si>
  <si>
    <t>Lajes Maciças</t>
  </si>
  <si>
    <t xml:space="preserve">CAP III - ALVENARIA </t>
  </si>
  <si>
    <t>3.1</t>
  </si>
  <si>
    <r>
      <t>Reestabelecimento do Pé-direito após demolição de elementos estruturais mediante a execução de alvenarias em blocos (20x</t>
    </r>
    <r>
      <rPr>
        <b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</si>
  <si>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</si>
  <si>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 xml:space="preserve">CAP IV - REVESTIMENTO </t>
  </si>
  <si>
    <t>4.1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</si>
  <si>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</si>
  <si>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4.2</t>
  </si>
  <si>
    <t>Pintura  faixada frontal com duas demãos de tintas de água Contrato incluindo barração.</t>
  </si>
  <si>
    <t>CAP V -INSTALAÇÃO SANITÁRIA (WC)</t>
  </si>
  <si>
    <t>5.1</t>
  </si>
  <si>
    <t xml:space="preserve">Equipamentos Sanitários incluindo </t>
  </si>
  <si>
    <t>5.1.1</t>
  </si>
  <si>
    <t>Fornecimento e assentamento de lavatórios, incluindo torneiras, prever todos os acessórios de fixação, ligações a rede de água e esgoto, assim como o respectivo ensaio de modo a funcionar nas perfeitas condições.</t>
  </si>
  <si>
    <t>un</t>
  </si>
  <si>
    <t>5.1.2</t>
  </si>
  <si>
    <t>Fornecimento e assentamento de sanita, incluindo autoclismo, prever todos os acessórios de fixação, ligações a rede de água e esgoto, assim como o respectivo ensaio de modo a funcionar nas perfeitas condições.</t>
  </si>
  <si>
    <t>5.1.3</t>
  </si>
  <si>
    <t>Fornecimento e assentamento de base de duche, prever todos os acessórios de fixação, ligações a rede de água e esgoto, assim como o respectivo ensaio de modo a funcionar nas perfeitas condições.</t>
  </si>
  <si>
    <t>5.1.4</t>
  </si>
  <si>
    <t>Fornecimento e assentamento de azulejo, cor a definir com 30x30cm, prever assentamento com cimento-cola, após a secagem da base, cortes remates e betumes</t>
  </si>
  <si>
    <t>5.1.5</t>
  </si>
  <si>
    <t>Fornecimento e assentamento de mosaico antederrapante, assentamento com cimento-cola, após a secagem da base, cortes remates e betumes.</t>
  </si>
  <si>
    <t>CAP VI - ELETRICIDADE</t>
  </si>
  <si>
    <t>6.1</t>
  </si>
  <si>
    <t>Reposição e instalação de tubagens e fios em
lajes para pontos de iluminação e acesso a
rede, incluinto todos os trabalhos e acessórios complementares</t>
  </si>
  <si>
    <t>vg</t>
  </si>
  <si>
    <t xml:space="preserve">CAP VII - REDE DE ÁGUA </t>
  </si>
  <si>
    <t>7.1</t>
  </si>
  <si>
    <t>Fornecimento e instalação de rede de água, incluindo os acessórios, ligações e todos os trabalhos acessórios necessários para o seu bom funcionamento.</t>
  </si>
  <si>
    <t>CAP VIII - REDE DE ESGOTO</t>
  </si>
  <si>
    <t>8.1</t>
  </si>
  <si>
    <t>Fornecimento e instalação de rede de esgotos , incluindo tubagens PVC, abertura e tapamento de roços, acessórios, ligações e todos os trabalhos acessórios necessários para o seu bom funcionamento.</t>
  </si>
  <si>
    <t xml:space="preserve">CAP IX - CARPINTARIA </t>
  </si>
  <si>
    <t>9.1</t>
  </si>
  <si>
    <t>Fornecimento e colocação de Porta (210*90),  todos os trabalhos acessórios e complementares.</t>
  </si>
  <si>
    <t>9.2</t>
  </si>
  <si>
    <t>Fornecimento e colocação de Porta (210*68),  todos os trabalhos acessórios e complementares.</t>
  </si>
  <si>
    <t>9.3</t>
  </si>
  <si>
    <t>Fornecimento e colocação de janelas (142*110),  todos os trabalhos acessórios e complementares.</t>
  </si>
  <si>
    <t>CAP X - ENVOLVENTE</t>
  </si>
  <si>
    <t>10.1</t>
  </si>
  <si>
    <t>Pavimento em betonilha. A ser aplicado na extensão das fachadas adjacentes á via pública com àrea equivalente a 1,00 metros vezes o comprimento da fachada.</t>
  </si>
  <si>
    <t>CAP XI - COZINHA</t>
  </si>
  <si>
    <t>11.2</t>
  </si>
  <si>
    <t>TOTAL GERAL:</t>
  </si>
  <si>
    <t>PONTA D' ÁGUA - MUNICÍPIO DA PRAIA</t>
  </si>
  <si>
    <t>MARIA FILOMENA DOS SANTOS BARBOSA MOREIRA</t>
  </si>
  <si>
    <t>1.2</t>
  </si>
  <si>
    <r>
      <t xml:space="preserve">Remoção de cobertura em </t>
    </r>
    <r>
      <rPr>
        <b/>
        <sz val="11"/>
        <rFont val="Times New Roman"/>
        <family val="1"/>
      </rPr>
      <t>chapa metálica</t>
    </r>
    <r>
      <rPr>
        <sz val="11"/>
        <rFont val="Times New Roman"/>
        <family val="1"/>
      </rPr>
      <t xml:space="preserve"> incluindo escoramento da estrutura existente, a remoção e transporte de entulho para o vazadouro municipal. </t>
    </r>
  </si>
  <si>
    <t>2.1.1</t>
  </si>
  <si>
    <t>2.1.2</t>
  </si>
  <si>
    <t xml:space="preserve">CAP III - REVESTIMENTO </t>
  </si>
  <si>
    <t>3.2</t>
  </si>
  <si>
    <t>Pintura  interior e exterior com duas demãos de tintas de água Contrato incluindo barração.</t>
  </si>
  <si>
    <t>3.3</t>
  </si>
  <si>
    <t>Pintura  Teto com duas demãos de tintas de água Contrato incluindo barração.</t>
  </si>
  <si>
    <t>CAP IV -INSTALAÇÃO SANITÁRIA (WC)</t>
  </si>
  <si>
    <t>4.1.1</t>
  </si>
  <si>
    <t>4.1.2</t>
  </si>
  <si>
    <t>4.1.3</t>
  </si>
  <si>
    <t>CAP V - ELETRICIDADE</t>
  </si>
  <si>
    <t xml:space="preserve">CAP VI - REDE DE ÁGUA 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</si>
  <si>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Lavatório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</si>
  <si>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6.2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</si>
  <si>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Lava Loiças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</si>
  <si>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CAP VII - REDE DE ESGOTO</t>
  </si>
  <si>
    <t>CAP VIII - COZINHA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</si>
  <si>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1"/>
        <rFont val="Times New Roman"/>
        <family val="1"/>
      </rPr>
      <t>conforme o projeto de arquitetura.</t>
    </r>
  </si>
  <si>
    <t>8.2</t>
  </si>
  <si>
    <t>MARLINE MARIZA GOMES DOS REIS</t>
  </si>
  <si>
    <r>
      <t>Demolição de</t>
    </r>
    <r>
      <rPr>
        <b/>
        <sz val="11"/>
        <rFont val="Times New Roman"/>
        <family val="1"/>
      </rPr>
      <t xml:space="preserve"> parede de bloco</t>
    </r>
    <r>
      <rPr>
        <sz val="11"/>
        <rFont val="Times New Roman"/>
        <family val="1"/>
      </rPr>
      <t xml:space="preserve"> existente, incluindo escoramento da estrutura existente, a remoção e transporte de entulho para o vazadouro municipal.</t>
    </r>
  </si>
  <si>
    <t>Execução de alvenarias em blocos (20x20x40 cm)  de betão, assentes com argamassa de cimento e areia ao traço 1:4, incluindo todos os trabalhos e acessórios complementares, com as dimensões:</t>
  </si>
  <si>
    <t>CAP IV - ELETRICIDADE</t>
  </si>
  <si>
    <t xml:space="preserve">CAP V - REDE DE ÁGUA </t>
  </si>
  <si>
    <t>CAP VI - REDE DE ESGOTO</t>
  </si>
  <si>
    <t>CAP VII - CARPINTARIA</t>
  </si>
  <si>
    <t>12.1</t>
  </si>
  <si>
    <t>Fornecimento e colocação de Porta (210*138),  todos os trabalhos acessórios e complementares.</t>
  </si>
  <si>
    <t>12.2</t>
  </si>
  <si>
    <t>Fornecimento e colocação de janelas (148*110),  todos os trabalhos acessórios e complementares.</t>
  </si>
  <si>
    <t>MARIA DE FÁTIMA HORTA TAVARES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</si>
  <si>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</si>
  <si>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</si>
  <si>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Remoção de cobertura em </t>
    </r>
    <r>
      <rPr>
        <b/>
        <sz val="10"/>
        <rFont val="Calibri"/>
        <family val="2"/>
        <scheme val="minor"/>
      </rPr>
      <t>Material Precaria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</si>
  <si>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1.3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</si>
  <si>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</si>
  <si>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1.4</t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</si>
  <si>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</si>
  <si>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</si>
  <si>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</si>
  <si>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exteriores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</si>
  <si>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</si>
  <si>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CAP V - INSTALAÇÃO SANITÁRIA (WC)</t>
  </si>
  <si>
    <t>Revestimentos</t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</si>
  <si>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</si>
  <si>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5.2</t>
  </si>
  <si>
    <t>5.2.1</t>
  </si>
  <si>
    <t xml:space="preserve">un </t>
  </si>
  <si>
    <t>Reposição e instalação de tubagens e fios em
lajes para pontos de iluminação e acesso a
rede, incluindo todos os trabalhos e acessórios complementares</t>
  </si>
  <si>
    <t>CAP VII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</si>
  <si>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</si>
  <si>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7.2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</si>
  <si>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</si>
  <si>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</si>
  <si>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</si>
  <si>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IX - COZINHA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</si>
  <si>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</si>
  <si>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CAP X - REABILITAÇÃO DE VÃOS</t>
  </si>
  <si>
    <t>Reparação de Porta (0.83*2.10), através da correção de desenquadramentos e substituição de ferragens deterioradas. Incluindo reposição de revestimentos e pinturas.</t>
  </si>
  <si>
    <t>Reparação de Porta (0.86*2.10), através da correção de desenquadramentos e substituição de ferragens deterioradas. Incluindo reposição de revestimentos e pinturas.</t>
  </si>
  <si>
    <t>Reparação de Porta (1.0*2.10), através da correção de desenquadramentos e substituição de ferragens deterioradas. Incluindo reposição de revestimentos e pinturas.</t>
  </si>
  <si>
    <t>10.2</t>
  </si>
  <si>
    <t>Reparação de Janela (1.04*1.0), através da correção de desenquadramentos e substituição de ferragens deterioradas. Incluindo reposição de revestimentos e pinturas.</t>
  </si>
  <si>
    <t>Reparação de Janela (1.52*1.0), através da correção de desenquadramentos e substituição de ferragens deterioradas. Incluindo reposição de revestimentos e pinturas.</t>
  </si>
  <si>
    <t>ALICE DE JESUS TAVARES MENDES FERNANDES</t>
  </si>
  <si>
    <t>CAP II - TERRAPLENAGEM / ESCAVAÇÃO</t>
  </si>
  <si>
    <t>Escavação de terreno de qualquer natureza para execução de fundação 0.80 de largura, incluindo remoção e transporte de material sobrante</t>
  </si>
  <si>
    <t>CAP III - ESTRUTURAS DE BETÃO</t>
  </si>
  <si>
    <t>Fornecimento e colocação de Betão de limpeza, incluindo todos os trabalhos e meios necessários para a sua boa execução.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</si>
  <si>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</si>
  <si>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</si>
  <si>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</si>
  <si>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</si>
  <si>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</si>
  <si>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</si>
  <si>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</si>
  <si>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 xml:space="preserve">CAP V - REVESTIMENTO 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</si>
  <si>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interiores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</si>
  <si>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CAP VI -INSTALAÇÃO SANITÁRIA (WC)</t>
  </si>
  <si>
    <t>6.1.1</t>
  </si>
  <si>
    <t>6.1.2</t>
  </si>
  <si>
    <t>6.1.3</t>
  </si>
  <si>
    <t>6.2.1</t>
  </si>
  <si>
    <t>CAP VII - ELETRICIDADE</t>
  </si>
  <si>
    <t>CAP VIII - REDE DE ÁGUA</t>
  </si>
  <si>
    <t>CAP IX - REDE DE ESGOTO</t>
  </si>
  <si>
    <t>CAP X - COZINHA</t>
  </si>
  <si>
    <t>HELOISA DELCY SOARES TAVARES MOREIRA</t>
  </si>
  <si>
    <r>
      <t>Reestabelecimento do Pé-direito após demolição de elementos estruturais mediante a execução de alvenarias em blocos (20x</t>
    </r>
    <r>
      <rPr>
        <b/>
        <sz val="10"/>
        <rFont val="Calibri"/>
        <family val="2"/>
        <scheme val="minor"/>
      </rPr>
      <t>20</t>
    </r>
    <r>
      <rPr>
        <sz val="10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</si>
  <si>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Execução de alvenarias em blocos (10x20x40 cm)  de betão, assentes com argamassa de cimento e areia ao traço 1:4, incluindo todos os trabalhos e acessórios complementares, com as dimensões:</t>
  </si>
  <si>
    <t>4.3</t>
  </si>
  <si>
    <t>CAP VI - INSTALAÇÃO SANITÁRIA (WC)</t>
  </si>
  <si>
    <t>6.1.4</t>
  </si>
  <si>
    <t>6.2.2</t>
  </si>
  <si>
    <t>6.2.3</t>
  </si>
  <si>
    <t>Fornecimento e assentamento de base de duche de pavimento, prever todos os acessórios de fixação, ligações a rede de água e esgoto, assim como o respectivo ensaio de modo a funcionar nas perfeitas condições.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</si>
  <si>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 e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</si>
  <si>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 e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</si>
  <si>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</si>
  <si>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XI - CARPINTARIA</t>
  </si>
  <si>
    <t>11.1</t>
  </si>
  <si>
    <t>Fornecimento e colocação de Porta (0,8*2,10), todos os trabalhos acessórios e complementares.</t>
  </si>
  <si>
    <t>Fornecimento e colocação de Janela (0,6*0,6), todos os trabalhos acessórios e complementares.</t>
  </si>
  <si>
    <t>CAP XII - REABILITAÇÃO DE VÃOS</t>
  </si>
  <si>
    <t>Reparação de Porta (0.82*2.10), através da correção de desenquadramentos e substituição de ferragens deterioradas. Incluindo reposição de revestimentos e pinturas.</t>
  </si>
  <si>
    <t>Reparação de Janela (1.22*1.0), através da correção de desenquadramentos e substituição de ferragens deterioradas. Incluindo reposição de revestimentos e pinturas.</t>
  </si>
  <si>
    <t>12.3</t>
  </si>
  <si>
    <t>Reparação de Janela (1.18*1.0), através da correção de desenquadramentos e substituição de ferragens deterioradas. Incluindo reposição de revestimentos e pinturas.</t>
  </si>
  <si>
    <t>12.4</t>
  </si>
  <si>
    <t>Reparação de Janela (1.50*1.0), através da correção de desenquadramentos e substituição de ferragens deterioradas. Incluindo reposição de revestimentos e pinturas.</t>
  </si>
  <si>
    <t>SONIA PATRICIA TAVARES</t>
  </si>
  <si>
    <t>5.3</t>
  </si>
  <si>
    <t>CAP XI - REABILITAÇÃO DE VÃOS</t>
  </si>
  <si>
    <t>Reparação de Porta (0.84*2.10), através da correção de desenquadramentos e substituição de ferragens deterioradas. Incluindo reposição de revestimentos e pinturas.</t>
  </si>
  <si>
    <t>Reparação de Janela (1.48*1.0), através da correção de desenquadramentos e substituição de ferragens deterioradas. Incluindo reposição de revestimentos e pinturas.</t>
  </si>
  <si>
    <t>CAP XII - ENVOLVENTE</t>
  </si>
  <si>
    <t>Fornecimento e plantação de árvore menor de 14 cm de perímetro de tronco a 1 m do solo, com meios manuais, em terreno arenoso, em cova de 60x60x60 cm.</t>
  </si>
  <si>
    <t>Nº</t>
  </si>
  <si>
    <t xml:space="preserve">CAP 0 - ESTALEIRO 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</si>
  <si>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</t>
    </r>
    <r>
      <rPr>
        <sz val="10"/>
        <rFont val="Calibri"/>
        <family val="2"/>
        <scheme val="minor"/>
      </rPr>
      <t>: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</si>
</sst>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8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b/>
      <u/>
      <sz val="11"/>
      <name val="Times New Roman"/>
      <family val="1"/>
    </font>
    <font>
      <vertAlign val="superscript"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32" xfId="0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9" fontId="5" fillId="0" borderId="33" xfId="1" applyNumberFormat="1" applyFont="1" applyBorder="1" applyAlignment="1">
      <alignment vertical="center"/>
    </xf>
    <xf numFmtId="49" fontId="5" fillId="0" borderId="29" xfId="1" applyNumberFormat="1" applyFont="1" applyBorder="1" applyAlignment="1">
      <alignment vertical="center"/>
    </xf>
    <xf numFmtId="164" fontId="5" fillId="0" borderId="29" xfId="1" applyNumberFormat="1" applyFont="1" applyBorder="1" applyAlignment="1">
      <alignment vertical="center"/>
    </xf>
    <xf numFmtId="49" fontId="5" fillId="0" borderId="34" xfId="1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49" fontId="5" fillId="0" borderId="14" xfId="1" applyNumberFormat="1" applyFont="1" applyBorder="1" applyAlignment="1">
      <alignment horizontal="center" vertical="center"/>
    </xf>
    <xf numFmtId="49" fontId="5" fillId="0" borderId="38" xfId="1" applyNumberFormat="1" applyFont="1" applyBorder="1" applyAlignment="1">
      <alignment vertical="center"/>
    </xf>
    <xf numFmtId="49" fontId="2" fillId="0" borderId="39" xfId="1" applyNumberFormat="1" applyFont="1" applyBorder="1" applyAlignment="1">
      <alignment vertical="center"/>
    </xf>
    <xf numFmtId="164" fontId="2" fillId="0" borderId="39" xfId="1" applyNumberFormat="1" applyFont="1" applyBorder="1" applyAlignment="1">
      <alignment vertical="center"/>
    </xf>
    <xf numFmtId="49" fontId="2" fillId="0" borderId="40" xfId="1" applyNumberFormat="1" applyFont="1" applyBorder="1" applyAlignment="1">
      <alignment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4" fontId="5" fillId="0" borderId="42" xfId="1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0" fontId="5" fillId="0" borderId="43" xfId="0" applyFont="1" applyBorder="1"/>
    <xf numFmtId="49" fontId="5" fillId="0" borderId="15" xfId="0" applyNumberFormat="1" applyFont="1" applyBorder="1" applyAlignment="1">
      <alignment horizontal="left" vertical="center" wrapText="1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4" fontId="5" fillId="0" borderId="39" xfId="1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5" fillId="0" borderId="40" xfId="0" applyFont="1" applyBorder="1"/>
    <xf numFmtId="0" fontId="5" fillId="0" borderId="42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center" vertical="center"/>
    </xf>
    <xf numFmtId="4" fontId="6" fillId="0" borderId="39" xfId="0" applyNumberFormat="1" applyFont="1" applyBorder="1" applyAlignment="1">
      <alignment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4" fontId="5" fillId="0" borderId="45" xfId="1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0" fontId="5" fillId="0" borderId="46" xfId="0" applyFont="1" applyBorder="1"/>
    <xf numFmtId="0" fontId="7" fillId="0" borderId="33" xfId="0" applyFont="1" applyBorder="1"/>
    <xf numFmtId="0" fontId="7" fillId="0" borderId="29" xfId="0" applyFont="1" applyBorder="1"/>
    <xf numFmtId="164" fontId="5" fillId="0" borderId="29" xfId="0" applyNumberFormat="1" applyFont="1" applyBorder="1" applyAlignment="1">
      <alignment horizontal="center" vertical="center"/>
    </xf>
    <xf numFmtId="0" fontId="5" fillId="0" borderId="34" xfId="0" applyFont="1" applyBorder="1"/>
    <xf numFmtId="49" fontId="2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164" fontId="10" fillId="2" borderId="5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4" fontId="10" fillId="4" borderId="13" xfId="0" applyNumberFormat="1" applyFont="1" applyFill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" fontId="11" fillId="0" borderId="15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/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 wrapText="1"/>
    </xf>
    <xf numFmtId="164" fontId="11" fillId="0" borderId="15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4" fontId="11" fillId="0" borderId="19" xfId="1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11" fillId="0" borderId="21" xfId="0" applyFont="1" applyBorder="1"/>
    <xf numFmtId="49" fontId="10" fillId="2" borderId="22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center"/>
    </xf>
    <xf numFmtId="0" fontId="12" fillId="0" borderId="0" xfId="2"/>
    <xf numFmtId="49" fontId="5" fillId="0" borderId="41" xfId="1" applyNumberFormat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49" fontId="5" fillId="0" borderId="38" xfId="1" applyNumberFormat="1" applyFont="1" applyBorder="1" applyAlignment="1">
      <alignment horizontal="center" vertical="center"/>
    </xf>
    <xf numFmtId="0" fontId="5" fillId="0" borderId="39" xfId="1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/>
    </xf>
    <xf numFmtId="164" fontId="2" fillId="0" borderId="42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/>
    <xf numFmtId="0" fontId="10" fillId="0" borderId="0" xfId="0" applyFont="1"/>
    <xf numFmtId="164" fontId="10" fillId="0" borderId="0" xfId="0" applyNumberFormat="1" applyFont="1" applyAlignment="1">
      <alignment vertical="center"/>
    </xf>
    <xf numFmtId="164" fontId="10" fillId="0" borderId="0" xfId="0" applyNumberFormat="1" applyFont="1"/>
    <xf numFmtId="0" fontId="10" fillId="3" borderId="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5" xfId="1" applyFont="1" applyBorder="1" applyAlignment="1">
      <alignment horizontal="left" vertical="center" wrapText="1"/>
    </xf>
    <xf numFmtId="49" fontId="11" fillId="0" borderId="14" xfId="1" applyNumberFormat="1" applyFont="1" applyBorder="1" applyAlignment="1">
      <alignment vertical="center"/>
    </xf>
    <xf numFmtId="49" fontId="11" fillId="0" borderId="15" xfId="1" applyNumberFormat="1" applyFont="1" applyBorder="1" applyAlignment="1">
      <alignment vertical="center"/>
    </xf>
    <xf numFmtId="164" fontId="11" fillId="0" borderId="15" xfId="1" applyNumberFormat="1" applyFont="1" applyBorder="1" applyAlignment="1">
      <alignment vertical="center"/>
    </xf>
    <xf numFmtId="49" fontId="11" fillId="0" borderId="16" xfId="1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4" fontId="11" fillId="0" borderId="15" xfId="0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vertical="center"/>
    </xf>
    <xf numFmtId="164" fontId="10" fillId="0" borderId="15" xfId="1" applyNumberFormat="1" applyFont="1" applyBorder="1" applyAlignment="1">
      <alignment vertical="center"/>
    </xf>
    <xf numFmtId="49" fontId="10" fillId="0" borderId="16" xfId="1" applyNumberFormat="1" applyFont="1" applyBorder="1" applyAlignment="1">
      <alignment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41" xfId="1" applyNumberFormat="1" applyFont="1" applyBorder="1" applyAlignment="1">
      <alignment vertical="center"/>
    </xf>
    <xf numFmtId="49" fontId="2" fillId="0" borderId="42" xfId="1" applyNumberFormat="1" applyFont="1" applyBorder="1" applyAlignment="1">
      <alignment vertical="center"/>
    </xf>
    <xf numFmtId="164" fontId="2" fillId="0" borderId="42" xfId="1" applyNumberFormat="1" applyFont="1" applyBorder="1" applyAlignment="1">
      <alignment vertical="center"/>
    </xf>
    <xf numFmtId="49" fontId="2" fillId="0" borderId="43" xfId="1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/>
    <xf numFmtId="49" fontId="5" fillId="0" borderId="33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/>
    </xf>
    <xf numFmtId="4" fontId="6" fillId="0" borderId="29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horizontal="left" vertical="center" wrapText="1"/>
    </xf>
    <xf numFmtId="49" fontId="11" fillId="0" borderId="47" xfId="0" applyNumberFormat="1" applyFont="1" applyBorder="1" applyAlignment="1">
      <alignment horizontal="left" vertical="center" wrapText="1"/>
    </xf>
    <xf numFmtId="49" fontId="11" fillId="5" borderId="47" xfId="0" applyNumberFormat="1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center" vertical="center"/>
    </xf>
    <xf numFmtId="4" fontId="11" fillId="5" borderId="15" xfId="1" applyNumberFormat="1" applyFont="1" applyFill="1" applyBorder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0" fontId="11" fillId="5" borderId="16" xfId="0" applyFont="1" applyFill="1" applyBorder="1"/>
    <xf numFmtId="49" fontId="11" fillId="5" borderId="48" xfId="0" applyNumberFormat="1" applyFont="1" applyFill="1" applyBorder="1" applyAlignment="1">
      <alignment horizontal="center" vertical="center"/>
    </xf>
    <xf numFmtId="0" fontId="11" fillId="0" borderId="49" xfId="0" applyFont="1" applyBorder="1"/>
    <xf numFmtId="49" fontId="5" fillId="5" borderId="15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0" fontId="5" fillId="5" borderId="15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0" fontId="5" fillId="5" borderId="16" xfId="0" applyFont="1" applyFill="1" applyBorder="1"/>
    <xf numFmtId="4" fontId="5" fillId="5" borderId="15" xfId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" fontId="2" fillId="6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4" fontId="5" fillId="5" borderId="7" xfId="1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49" fontId="5" fillId="5" borderId="14" xfId="0" applyNumberFormat="1" applyFont="1" applyFill="1" applyBorder="1" applyAlignment="1">
      <alignment horizontal="center" vertical="center"/>
    </xf>
    <xf numFmtId="49" fontId="5" fillId="5" borderId="44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center" vertical="center"/>
    </xf>
    <xf numFmtId="4" fontId="5" fillId="5" borderId="19" xfId="0" applyNumberFormat="1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center" vertical="center"/>
    </xf>
    <xf numFmtId="0" fontId="5" fillId="5" borderId="46" xfId="0" applyFont="1" applyFill="1" applyBorder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164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18" fillId="0" borderId="32" xfId="0" applyFont="1" applyBorder="1" applyAlignment="1">
      <alignment vertical="center"/>
    </xf>
    <xf numFmtId="49" fontId="18" fillId="0" borderId="0" xfId="1" applyNumberFormat="1" applyFont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4" fontId="20" fillId="0" borderId="15" xfId="1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20" fillId="0" borderId="33" xfId="1" applyNumberFormat="1" applyFont="1" applyBorder="1" applyAlignment="1">
      <alignment vertical="center"/>
    </xf>
    <xf numFmtId="49" fontId="20" fillId="0" borderId="29" xfId="1" applyNumberFormat="1" applyFont="1" applyBorder="1" applyAlignment="1">
      <alignment vertical="center"/>
    </xf>
    <xf numFmtId="164" fontId="20" fillId="0" borderId="29" xfId="1" applyNumberFormat="1" applyFont="1" applyBorder="1" applyAlignment="1">
      <alignment vertical="center"/>
    </xf>
    <xf numFmtId="49" fontId="20" fillId="0" borderId="34" xfId="1" applyNumberFormat="1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/>
    </xf>
    <xf numFmtId="3" fontId="10" fillId="2" borderId="26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4" fontId="10" fillId="2" borderId="28" xfId="0" applyNumberFormat="1" applyFont="1" applyFill="1" applyBorder="1" applyAlignment="1">
      <alignment horizontal="center"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10" fillId="2" borderId="30" xfId="0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left" vertical="center" wrapText="1"/>
    </xf>
    <xf numFmtId="0" fontId="10" fillId="3" borderId="11" xfId="1" applyFont="1" applyFill="1" applyBorder="1" applyAlignment="1">
      <alignment horizontal="left" vertical="center" wrapText="1"/>
    </xf>
    <xf numFmtId="0" fontId="10" fillId="3" borderId="12" xfId="1" applyFont="1" applyFill="1" applyBorder="1" applyAlignment="1">
      <alignment horizontal="left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 wrapText="1"/>
    </xf>
    <xf numFmtId="0" fontId="2" fillId="0" borderId="36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3">
    <cellStyle name="Hiperligação" xfId="2" builtinId="8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45" zoomScaleNormal="145" workbookViewId="0">
      <selection activeCell="B8" sqref="B8"/>
    </sheetView>
  </sheetViews>
  <sheetFormatPr defaultRowHeight="14.4"/>
  <cols>
    <col min="2" max="2" width="40.5546875" bestFit="1" customWidth="1"/>
  </cols>
  <sheetData>
    <row r="1" spans="1:2">
      <c r="A1" s="175" t="s">
        <v>204</v>
      </c>
      <c r="B1" s="176" t="s">
        <v>7</v>
      </c>
    </row>
    <row r="2" spans="1:2">
      <c r="A2" s="174">
        <v>1</v>
      </c>
      <c r="B2" t="s">
        <v>0</v>
      </c>
    </row>
    <row r="3" spans="1:2">
      <c r="A3" s="174">
        <v>2</v>
      </c>
      <c r="B3" t="s">
        <v>1</v>
      </c>
    </row>
    <row r="4" spans="1:2">
      <c r="A4" s="174">
        <v>3</v>
      </c>
      <c r="B4" t="s">
        <v>2</v>
      </c>
    </row>
    <row r="5" spans="1:2">
      <c r="A5" s="174">
        <v>4</v>
      </c>
      <c r="B5" t="s">
        <v>3</v>
      </c>
    </row>
    <row r="6" spans="1:2">
      <c r="A6" s="174">
        <v>5</v>
      </c>
      <c r="B6" t="s">
        <v>4</v>
      </c>
    </row>
    <row r="7" spans="1:2">
      <c r="A7" s="174">
        <v>6</v>
      </c>
      <c r="B7" t="s">
        <v>5</v>
      </c>
    </row>
    <row r="8" spans="1:2">
      <c r="A8" s="174">
        <v>7</v>
      </c>
      <c r="B8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B19" sqref="B19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77" t="s">
        <v>9</v>
      </c>
      <c r="B1" s="199" t="s">
        <v>10</v>
      </c>
      <c r="C1" s="199"/>
      <c r="D1" s="199"/>
      <c r="E1" s="199"/>
      <c r="F1" s="178"/>
      <c r="G1" s="177"/>
    </row>
    <row r="2" spans="1:7">
      <c r="A2" s="177" t="s">
        <v>11</v>
      </c>
      <c r="B2" s="179"/>
      <c r="C2" s="177"/>
      <c r="D2" s="177"/>
      <c r="E2" s="180"/>
      <c r="F2" s="200"/>
      <c r="G2" s="200"/>
    </row>
    <row r="3" spans="1:7">
      <c r="A3" s="177"/>
      <c r="B3" s="199"/>
      <c r="C3" s="199"/>
      <c r="D3" s="199"/>
      <c r="E3" s="199"/>
      <c r="F3" s="200" t="s">
        <v>14</v>
      </c>
      <c r="G3" s="200"/>
    </row>
    <row r="4" spans="1:7" ht="15" thickBot="1">
      <c r="A4" s="177"/>
      <c r="B4" s="179"/>
      <c r="C4" s="177"/>
      <c r="D4" s="177"/>
      <c r="E4" s="181"/>
      <c r="F4" s="181"/>
      <c r="G4" s="177"/>
    </row>
    <row r="5" spans="1:7" ht="15" thickBot="1">
      <c r="A5" s="201" t="s">
        <v>15</v>
      </c>
      <c r="B5" s="201" t="s">
        <v>16</v>
      </c>
      <c r="C5" s="201" t="s">
        <v>17</v>
      </c>
      <c r="D5" s="202" t="s">
        <v>18</v>
      </c>
      <c r="E5" s="203" t="s">
        <v>19</v>
      </c>
      <c r="F5" s="201" t="s">
        <v>20</v>
      </c>
      <c r="G5" s="201"/>
    </row>
    <row r="6" spans="1:7" ht="15" thickBot="1">
      <c r="A6" s="201"/>
      <c r="B6" s="201" t="s">
        <v>21</v>
      </c>
      <c r="C6" s="201" t="s">
        <v>22</v>
      </c>
      <c r="D6" s="202" t="s">
        <v>23</v>
      </c>
      <c r="E6" s="203"/>
      <c r="F6" s="182" t="s">
        <v>24</v>
      </c>
      <c r="G6" s="183" t="s">
        <v>25</v>
      </c>
    </row>
    <row r="7" spans="1:7" ht="15" thickBot="1">
      <c r="A7" s="201"/>
      <c r="B7" s="201"/>
      <c r="C7" s="201"/>
      <c r="D7" s="201"/>
      <c r="E7" s="201"/>
      <c r="F7" s="201"/>
      <c r="G7" s="201"/>
    </row>
    <row r="8" spans="1:7" ht="15" thickBot="1">
      <c r="A8" s="184">
        <v>0</v>
      </c>
      <c r="B8" s="204" t="s">
        <v>205</v>
      </c>
      <c r="C8" s="204"/>
      <c r="D8" s="204"/>
      <c r="E8" s="204"/>
      <c r="F8" s="204"/>
      <c r="G8" s="185">
        <f>SUM(F10:F10)</f>
        <v>0</v>
      </c>
    </row>
    <row r="9" spans="1:7">
      <c r="A9" s="186"/>
      <c r="B9" s="187"/>
      <c r="C9" s="179"/>
      <c r="D9" s="179"/>
      <c r="E9" s="178"/>
      <c r="F9" s="178"/>
      <c r="G9" s="188"/>
    </row>
    <row r="10" spans="1:7" ht="82.2" customHeight="1">
      <c r="A10" s="189"/>
      <c r="B10" s="15" t="s">
        <v>206</v>
      </c>
      <c r="C10" s="190" t="s">
        <v>50</v>
      </c>
      <c r="D10" s="191">
        <v>1</v>
      </c>
      <c r="E10" s="192"/>
      <c r="F10" s="192">
        <f t="shared" ref="F10" si="0">D10*E10</f>
        <v>0</v>
      </c>
      <c r="G10" s="193"/>
    </row>
    <row r="11" spans="1:7" ht="15" thickBot="1">
      <c r="A11" s="194"/>
      <c r="B11" s="195"/>
      <c r="C11" s="195"/>
      <c r="D11" s="195"/>
      <c r="E11" s="196"/>
      <c r="F11" s="196"/>
      <c r="G11" s="197"/>
    </row>
    <row r="12" spans="1:7" ht="15" thickBot="1">
      <c r="A12" s="198"/>
      <c r="B12" s="202"/>
      <c r="C12" s="202"/>
      <c r="D12" s="202"/>
      <c r="E12" s="202"/>
      <c r="F12" s="202"/>
      <c r="G12" s="202">
        <f>G8</f>
        <v>0</v>
      </c>
    </row>
    <row r="13" spans="1:7" ht="15" thickBot="1">
      <c r="A13" s="198"/>
      <c r="B13" s="205" t="s">
        <v>81</v>
      </c>
      <c r="C13" s="205"/>
      <c r="D13" s="205"/>
      <c r="E13" s="205"/>
      <c r="F13" s="205"/>
      <c r="G13" s="201"/>
    </row>
    <row r="16" spans="1:7" ht="15" customHeight="1"/>
  </sheetData>
  <mergeCells count="15">
    <mergeCell ref="A7:G7"/>
    <mergeCell ref="B8:F8"/>
    <mergeCell ref="B12:F12"/>
    <mergeCell ref="G12:G13"/>
    <mergeCell ref="B13:F13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E27" sqref="E27"/>
    </sheetView>
  </sheetViews>
  <sheetFormatPr defaultRowHeight="14.4"/>
  <cols>
    <col min="1" max="1" width="9.44140625" style="63" customWidth="1"/>
    <col min="2" max="2" width="39.5546875" style="64" customWidth="1"/>
    <col min="3" max="3" width="4.5546875" style="64" customWidth="1"/>
    <col min="4" max="4" width="6.5546875" style="64" customWidth="1"/>
    <col min="5" max="5" width="11.44140625" style="65" customWidth="1"/>
    <col min="6" max="6" width="12.33203125" style="65" bestFit="1" customWidth="1"/>
    <col min="7" max="7" width="16.5546875" style="64" customWidth="1"/>
  </cols>
  <sheetData>
    <row r="1" spans="1:7" ht="8.1" customHeight="1"/>
    <row r="2" spans="1:7">
      <c r="A2" s="96" t="s">
        <v>8</v>
      </c>
      <c r="B2" s="96"/>
      <c r="C2" s="96"/>
      <c r="D2" s="96"/>
      <c r="E2" s="97"/>
      <c r="F2" s="98"/>
      <c r="G2" s="96"/>
    </row>
    <row r="3" spans="1:7">
      <c r="A3" s="99" t="s">
        <v>9</v>
      </c>
      <c r="B3" s="96" t="s">
        <v>10</v>
      </c>
      <c r="C3" s="99"/>
      <c r="E3" s="100"/>
      <c r="F3" s="100"/>
      <c r="G3" s="99"/>
    </row>
    <row r="4" spans="1:7">
      <c r="A4" s="99" t="s">
        <v>11</v>
      </c>
      <c r="B4" s="96"/>
      <c r="C4" s="99"/>
      <c r="D4" s="99"/>
      <c r="E4" s="97"/>
      <c r="F4" s="217"/>
      <c r="G4" s="217"/>
    </row>
    <row r="5" spans="1:7">
      <c r="A5" s="99" t="s">
        <v>12</v>
      </c>
      <c r="B5" s="96" t="s">
        <v>13</v>
      </c>
      <c r="C5" s="99"/>
      <c r="D5" s="99"/>
      <c r="E5" s="97"/>
      <c r="F5" s="217" t="s">
        <v>14</v>
      </c>
      <c r="G5" s="217"/>
    </row>
    <row r="6" spans="1:7" ht="15" thickBot="1">
      <c r="A6" s="99"/>
      <c r="B6" s="96"/>
      <c r="C6" s="99"/>
      <c r="D6" s="99"/>
      <c r="E6" s="101"/>
      <c r="F6" s="101"/>
      <c r="G6" s="99"/>
    </row>
    <row r="7" spans="1:7" ht="15" thickBot="1">
      <c r="A7" s="218" t="s">
        <v>15</v>
      </c>
      <c r="B7" s="218" t="s">
        <v>16</v>
      </c>
      <c r="C7" s="218" t="s">
        <v>17</v>
      </c>
      <c r="D7" s="220" t="s">
        <v>18</v>
      </c>
      <c r="E7" s="222" t="s">
        <v>19</v>
      </c>
      <c r="F7" s="224" t="s">
        <v>20</v>
      </c>
      <c r="G7" s="225"/>
    </row>
    <row r="8" spans="1:7" ht="15" thickBot="1">
      <c r="A8" s="219"/>
      <c r="B8" s="219" t="s">
        <v>21</v>
      </c>
      <c r="C8" s="219" t="s">
        <v>22</v>
      </c>
      <c r="D8" s="221" t="s">
        <v>23</v>
      </c>
      <c r="E8" s="223"/>
      <c r="F8" s="66" t="s">
        <v>24</v>
      </c>
      <c r="G8" s="67" t="s">
        <v>25</v>
      </c>
    </row>
    <row r="9" spans="1:7" ht="12" customHeight="1">
      <c r="A9" s="226"/>
      <c r="B9" s="227"/>
      <c r="C9" s="227"/>
      <c r="D9" s="227"/>
      <c r="E9" s="227"/>
      <c r="F9" s="227"/>
      <c r="G9" s="228"/>
    </row>
    <row r="10" spans="1:7">
      <c r="A10" s="102">
        <v>1</v>
      </c>
      <c r="B10" s="211" t="s">
        <v>26</v>
      </c>
      <c r="C10" s="212"/>
      <c r="D10" s="212"/>
      <c r="E10" s="212"/>
      <c r="F10" s="213"/>
      <c r="G10" s="68">
        <f>+SUM(F12:F12)</f>
        <v>0</v>
      </c>
    </row>
    <row r="11" spans="1:7" ht="6.9" customHeight="1">
      <c r="A11" s="103"/>
      <c r="B11" s="104"/>
      <c r="C11" s="104"/>
      <c r="D11" s="104"/>
      <c r="E11" s="105"/>
      <c r="F11" s="105"/>
      <c r="G11" s="106"/>
    </row>
    <row r="12" spans="1:7" ht="55.2">
      <c r="A12" s="69" t="s">
        <v>27</v>
      </c>
      <c r="B12" s="107" t="s">
        <v>28</v>
      </c>
      <c r="C12" s="70" t="s">
        <v>29</v>
      </c>
      <c r="D12" s="71">
        <f>58*0.15</f>
        <v>8.6999999999999993</v>
      </c>
      <c r="E12" s="76"/>
      <c r="F12" s="76">
        <f>+D12*E12</f>
        <v>0</v>
      </c>
      <c r="G12" s="72"/>
    </row>
    <row r="13" spans="1:7" ht="6.9" customHeight="1">
      <c r="A13" s="108"/>
      <c r="B13" s="109"/>
      <c r="C13" s="109"/>
      <c r="D13" s="109"/>
      <c r="E13" s="110"/>
      <c r="F13" s="76"/>
      <c r="G13" s="111"/>
    </row>
    <row r="14" spans="1:7">
      <c r="A14" s="102">
        <v>2</v>
      </c>
      <c r="B14" s="211" t="s">
        <v>30</v>
      </c>
      <c r="C14" s="212"/>
      <c r="D14" s="212"/>
      <c r="E14" s="212"/>
      <c r="F14" s="213"/>
      <c r="G14" s="68">
        <f>SUM(F16:F18)</f>
        <v>0</v>
      </c>
    </row>
    <row r="15" spans="1:7">
      <c r="A15" s="103"/>
      <c r="B15" s="104"/>
      <c r="C15" s="104"/>
      <c r="D15" s="104"/>
      <c r="E15" s="105"/>
      <c r="F15" s="105"/>
      <c r="G15" s="106"/>
    </row>
    <row r="16" spans="1:7" ht="96.6">
      <c r="A16" s="69" t="s">
        <v>31</v>
      </c>
      <c r="B16" s="112" t="s">
        <v>32</v>
      </c>
      <c r="C16" s="113"/>
      <c r="D16" s="71"/>
      <c r="E16" s="76"/>
      <c r="F16" s="76"/>
      <c r="G16" s="73"/>
    </row>
    <row r="17" spans="1:7" ht="16.8">
      <c r="A17" s="69" t="s">
        <v>31</v>
      </c>
      <c r="B17" s="112" t="s">
        <v>33</v>
      </c>
      <c r="C17" s="70" t="s">
        <v>29</v>
      </c>
      <c r="D17" s="71">
        <v>4.8899999999999997</v>
      </c>
      <c r="E17" s="76"/>
      <c r="F17" s="76">
        <f t="shared" ref="F17:F18" si="0">D17*E17</f>
        <v>0</v>
      </c>
      <c r="G17" s="73"/>
    </row>
    <row r="18" spans="1:7" ht="16.8">
      <c r="A18" s="69" t="s">
        <v>34</v>
      </c>
      <c r="B18" s="112" t="s">
        <v>35</v>
      </c>
      <c r="C18" s="70" t="s">
        <v>29</v>
      </c>
      <c r="D18" s="71">
        <f>58.12*0.15</f>
        <v>8.718</v>
      </c>
      <c r="E18" s="76"/>
      <c r="F18" s="76">
        <f t="shared" si="0"/>
        <v>0</v>
      </c>
      <c r="G18" s="73"/>
    </row>
    <row r="19" spans="1:7">
      <c r="A19" s="69"/>
      <c r="B19" s="112"/>
      <c r="C19" s="70"/>
      <c r="D19" s="71"/>
      <c r="E19" s="76"/>
      <c r="F19" s="76"/>
      <c r="G19" s="73"/>
    </row>
    <row r="20" spans="1:7">
      <c r="A20" s="102">
        <v>3</v>
      </c>
      <c r="B20" s="211" t="s">
        <v>36</v>
      </c>
      <c r="C20" s="212"/>
      <c r="D20" s="212"/>
      <c r="E20" s="212"/>
      <c r="F20" s="213"/>
      <c r="G20" s="68">
        <f>+SUM(F22:F25)</f>
        <v>0</v>
      </c>
    </row>
    <row r="21" spans="1:7">
      <c r="A21" s="69"/>
      <c r="B21" s="112"/>
      <c r="C21" s="70"/>
      <c r="D21" s="71"/>
      <c r="E21" s="76"/>
      <c r="F21" s="76"/>
      <c r="G21" s="73"/>
    </row>
    <row r="22" spans="1:7" ht="85.2">
      <c r="A22" s="69" t="s">
        <v>37</v>
      </c>
      <c r="B22" s="75" t="s">
        <v>38</v>
      </c>
      <c r="C22" s="70" t="s">
        <v>39</v>
      </c>
      <c r="D22" s="71">
        <v>7</v>
      </c>
      <c r="E22" s="76"/>
      <c r="F22" s="76">
        <f>+D22*E22</f>
        <v>0</v>
      </c>
      <c r="G22" s="73"/>
    </row>
    <row r="23" spans="1:7" ht="6.9" customHeight="1">
      <c r="A23" s="108"/>
      <c r="B23" s="114"/>
      <c r="C23" s="114"/>
      <c r="D23" s="114"/>
      <c r="E23" s="115"/>
      <c r="F23" s="115"/>
      <c r="G23" s="116"/>
    </row>
    <row r="24" spans="1:7">
      <c r="A24" s="102">
        <v>4</v>
      </c>
      <c r="B24" s="211" t="s">
        <v>40</v>
      </c>
      <c r="C24" s="212"/>
      <c r="D24" s="212"/>
      <c r="E24" s="212"/>
      <c r="F24" s="213"/>
      <c r="G24" s="68">
        <f>SUM(F26:F27)</f>
        <v>0</v>
      </c>
    </row>
    <row r="25" spans="1:7">
      <c r="A25" s="74"/>
      <c r="B25" s="75"/>
      <c r="C25" s="70"/>
      <c r="D25" s="71"/>
      <c r="E25" s="76"/>
      <c r="F25" s="76"/>
      <c r="G25" s="73"/>
    </row>
    <row r="26" spans="1:7" ht="82.8">
      <c r="A26" s="74" t="s">
        <v>41</v>
      </c>
      <c r="B26" s="75" t="s">
        <v>42</v>
      </c>
      <c r="C26" s="70" t="s">
        <v>39</v>
      </c>
      <c r="D26" s="71">
        <f>+(0.63+2.38+1.93+3.65+3.8+0.5+0.5+1.26+1.8+3.2+2+3.2+2.8+2.29+1.39)*2.7</f>
        <v>84.590999999999994</v>
      </c>
      <c r="E26" s="76"/>
      <c r="F26" s="76">
        <f>+D26*E26</f>
        <v>0</v>
      </c>
      <c r="G26" s="73"/>
    </row>
    <row r="27" spans="1:7" ht="27.6">
      <c r="A27" s="74" t="s">
        <v>43</v>
      </c>
      <c r="B27" s="78" t="s">
        <v>44</v>
      </c>
      <c r="C27" s="70" t="s">
        <v>39</v>
      </c>
      <c r="D27" s="71">
        <f>9.55*2.85</f>
        <v>27.217500000000001</v>
      </c>
      <c r="E27" s="76"/>
      <c r="F27" s="76">
        <f>+D27*E27</f>
        <v>0</v>
      </c>
      <c r="G27" s="73"/>
    </row>
    <row r="28" spans="1:7">
      <c r="A28" s="77"/>
      <c r="B28" s="78"/>
      <c r="C28" s="79"/>
      <c r="D28" s="80"/>
      <c r="E28" s="81"/>
      <c r="F28" s="117"/>
      <c r="G28" s="82"/>
    </row>
    <row r="29" spans="1:7">
      <c r="A29" s="102">
        <v>5</v>
      </c>
      <c r="B29" s="211" t="s">
        <v>45</v>
      </c>
      <c r="C29" s="212"/>
      <c r="D29" s="212"/>
      <c r="E29" s="212"/>
      <c r="F29" s="213"/>
      <c r="G29" s="68">
        <f>+SUM(F32:F36)</f>
        <v>0</v>
      </c>
    </row>
    <row r="30" spans="1:7" ht="6.9" customHeight="1">
      <c r="A30" s="74"/>
      <c r="B30" s="75"/>
      <c r="C30" s="118"/>
      <c r="D30" s="71"/>
      <c r="E30" s="76"/>
      <c r="F30" s="76"/>
      <c r="G30" s="73"/>
    </row>
    <row r="31" spans="1:7">
      <c r="A31" s="74" t="s">
        <v>46</v>
      </c>
      <c r="B31" s="143" t="s">
        <v>47</v>
      </c>
      <c r="C31" s="118"/>
      <c r="D31" s="71"/>
      <c r="E31" s="76"/>
      <c r="F31" s="76"/>
      <c r="G31" s="73"/>
    </row>
    <row r="32" spans="1:7" ht="69">
      <c r="A32" s="74" t="s">
        <v>48</v>
      </c>
      <c r="B32" s="75" t="s">
        <v>49</v>
      </c>
      <c r="C32" s="70" t="s">
        <v>50</v>
      </c>
      <c r="D32" s="71">
        <v>1</v>
      </c>
      <c r="E32" s="76"/>
      <c r="F32" s="76">
        <f>+D32*E32</f>
        <v>0</v>
      </c>
      <c r="G32" s="73"/>
    </row>
    <row r="33" spans="1:7" ht="69">
      <c r="A33" s="74" t="s">
        <v>51</v>
      </c>
      <c r="B33" s="75" t="s">
        <v>52</v>
      </c>
      <c r="C33" s="70" t="s">
        <v>50</v>
      </c>
      <c r="D33" s="71">
        <v>1</v>
      </c>
      <c r="E33" s="76"/>
      <c r="F33" s="76">
        <f t="shared" ref="F33:F36" si="1">+D33*E33</f>
        <v>0</v>
      </c>
      <c r="G33" s="73"/>
    </row>
    <row r="34" spans="1:7" ht="69">
      <c r="A34" s="74" t="s">
        <v>53</v>
      </c>
      <c r="B34" s="75" t="s">
        <v>54</v>
      </c>
      <c r="C34" s="70" t="s">
        <v>50</v>
      </c>
      <c r="D34" s="71">
        <v>1</v>
      </c>
      <c r="E34" s="76"/>
      <c r="F34" s="76">
        <f t="shared" si="1"/>
        <v>0</v>
      </c>
      <c r="G34" s="73"/>
    </row>
    <row r="35" spans="1:7" ht="55.2">
      <c r="A35" s="74" t="s">
        <v>55</v>
      </c>
      <c r="B35" s="144" t="s">
        <v>56</v>
      </c>
      <c r="C35" s="70" t="s">
        <v>39</v>
      </c>
      <c r="D35" s="80">
        <f>1.86*2.1</f>
        <v>3.9060000000000006</v>
      </c>
      <c r="E35" s="81"/>
      <c r="F35" s="76">
        <f t="shared" si="1"/>
        <v>0</v>
      </c>
      <c r="G35" s="82"/>
    </row>
    <row r="36" spans="1:7" ht="55.2">
      <c r="A36" s="74" t="s">
        <v>57</v>
      </c>
      <c r="B36" s="144" t="s">
        <v>58</v>
      </c>
      <c r="C36" s="70" t="s">
        <v>39</v>
      </c>
      <c r="D36" s="80">
        <v>2.27</v>
      </c>
      <c r="E36" s="81"/>
      <c r="F36" s="76">
        <f t="shared" si="1"/>
        <v>0</v>
      </c>
      <c r="G36" s="82"/>
    </row>
    <row r="37" spans="1:7">
      <c r="A37" s="77"/>
      <c r="B37" s="78"/>
      <c r="C37" s="79"/>
      <c r="D37" s="80"/>
      <c r="E37" s="81"/>
      <c r="F37" s="117"/>
      <c r="G37" s="82"/>
    </row>
    <row r="38" spans="1:7">
      <c r="A38" s="102">
        <v>6</v>
      </c>
      <c r="B38" s="211" t="s">
        <v>59</v>
      </c>
      <c r="C38" s="212"/>
      <c r="D38" s="212"/>
      <c r="E38" s="212"/>
      <c r="F38" s="213"/>
      <c r="G38" s="68">
        <f>+SUM(F40)</f>
        <v>0</v>
      </c>
    </row>
    <row r="39" spans="1:7" ht="6.9" customHeight="1">
      <c r="A39" s="74"/>
      <c r="B39" s="75"/>
      <c r="C39" s="118"/>
      <c r="D39" s="71"/>
      <c r="E39" s="76"/>
      <c r="F39" s="76"/>
      <c r="G39" s="73"/>
    </row>
    <row r="40" spans="1:7" ht="55.2">
      <c r="A40" s="74" t="s">
        <v>60</v>
      </c>
      <c r="B40" s="75" t="s">
        <v>61</v>
      </c>
      <c r="C40" s="70" t="s">
        <v>62</v>
      </c>
      <c r="D40" s="71">
        <v>1</v>
      </c>
      <c r="E40" s="76"/>
      <c r="F40" s="76">
        <f t="shared" ref="F40" si="2">D40*E40</f>
        <v>0</v>
      </c>
      <c r="G40" s="73"/>
    </row>
    <row r="41" spans="1:7">
      <c r="A41" s="74"/>
      <c r="B41" s="75"/>
      <c r="C41" s="70"/>
      <c r="D41" s="71"/>
      <c r="E41" s="76"/>
      <c r="F41" s="76"/>
      <c r="G41" s="73"/>
    </row>
    <row r="42" spans="1:7">
      <c r="A42" s="102">
        <v>7</v>
      </c>
      <c r="B42" s="211" t="s">
        <v>63</v>
      </c>
      <c r="C42" s="212"/>
      <c r="D42" s="212"/>
      <c r="E42" s="212"/>
      <c r="F42" s="213"/>
      <c r="G42" s="68">
        <f>SUM(F44:F44)</f>
        <v>0</v>
      </c>
    </row>
    <row r="43" spans="1:7">
      <c r="A43" s="77"/>
      <c r="B43" s="78"/>
      <c r="C43" s="119"/>
      <c r="D43" s="80"/>
      <c r="E43" s="81"/>
      <c r="F43" s="117"/>
      <c r="G43" s="82"/>
    </row>
    <row r="44" spans="1:7" ht="55.2">
      <c r="A44" s="77" t="s">
        <v>64</v>
      </c>
      <c r="B44" s="78" t="s">
        <v>65</v>
      </c>
      <c r="C44" s="119" t="s">
        <v>62</v>
      </c>
      <c r="D44" s="80">
        <v>1</v>
      </c>
      <c r="E44" s="81"/>
      <c r="F44" s="117">
        <f>+D44*E44</f>
        <v>0</v>
      </c>
      <c r="G44" s="82"/>
    </row>
    <row r="45" spans="1:7">
      <c r="A45" s="74"/>
      <c r="B45" s="75"/>
      <c r="C45" s="70"/>
      <c r="D45" s="71"/>
      <c r="E45" s="76"/>
      <c r="F45" s="76"/>
      <c r="G45" s="73"/>
    </row>
    <row r="46" spans="1:7">
      <c r="A46" s="102">
        <v>8</v>
      </c>
      <c r="B46" s="211" t="s">
        <v>66</v>
      </c>
      <c r="C46" s="212"/>
      <c r="D46" s="212"/>
      <c r="E46" s="212"/>
      <c r="F46" s="213"/>
      <c r="G46" s="68">
        <f>SUM(F48:F48)</f>
        <v>0</v>
      </c>
    </row>
    <row r="47" spans="1:7">
      <c r="A47" s="74"/>
      <c r="B47" s="78"/>
      <c r="C47" s="119"/>
      <c r="D47" s="80"/>
      <c r="E47" s="81"/>
      <c r="F47" s="117"/>
      <c r="G47" s="82"/>
    </row>
    <row r="48" spans="1:7" ht="69">
      <c r="A48" s="77" t="s">
        <v>67</v>
      </c>
      <c r="B48" s="78" t="s">
        <v>68</v>
      </c>
      <c r="C48" s="119" t="s">
        <v>62</v>
      </c>
      <c r="D48" s="80">
        <v>1</v>
      </c>
      <c r="E48" s="81"/>
      <c r="F48" s="117">
        <f>+D48*E48</f>
        <v>0</v>
      </c>
      <c r="G48" s="82"/>
    </row>
    <row r="49" spans="1:7">
      <c r="A49" s="74"/>
      <c r="B49" s="75"/>
      <c r="C49" s="70"/>
      <c r="D49" s="71"/>
      <c r="E49" s="76"/>
      <c r="F49" s="76"/>
      <c r="G49" s="73"/>
    </row>
    <row r="50" spans="1:7">
      <c r="A50" s="102">
        <v>9</v>
      </c>
      <c r="B50" s="211" t="s">
        <v>69</v>
      </c>
      <c r="C50" s="212"/>
      <c r="D50" s="212"/>
      <c r="E50" s="212"/>
      <c r="F50" s="213"/>
      <c r="G50" s="68">
        <f>+SUM(F52:F54)</f>
        <v>0</v>
      </c>
    </row>
    <row r="51" spans="1:7">
      <c r="A51" s="74"/>
      <c r="B51" s="75"/>
      <c r="C51" s="70"/>
      <c r="D51" s="71"/>
      <c r="E51" s="76"/>
      <c r="F51" s="76"/>
      <c r="G51" s="73"/>
    </row>
    <row r="52" spans="1:7" ht="41.4">
      <c r="A52" s="74" t="s">
        <v>70</v>
      </c>
      <c r="B52" s="75" t="s">
        <v>71</v>
      </c>
      <c r="C52" s="70" t="s">
        <v>50</v>
      </c>
      <c r="D52" s="71">
        <v>2</v>
      </c>
      <c r="E52" s="76"/>
      <c r="F52" s="76">
        <f t="shared" ref="F52:F54" si="3">+D52*E52</f>
        <v>0</v>
      </c>
      <c r="G52" s="82"/>
    </row>
    <row r="53" spans="1:7" ht="41.4">
      <c r="A53" s="74" t="s">
        <v>72</v>
      </c>
      <c r="B53" s="75" t="s">
        <v>73</v>
      </c>
      <c r="C53" s="70" t="s">
        <v>50</v>
      </c>
      <c r="D53" s="80">
        <v>1</v>
      </c>
      <c r="E53" s="81"/>
      <c r="F53" s="76">
        <f t="shared" si="3"/>
        <v>0</v>
      </c>
      <c r="G53" s="82"/>
    </row>
    <row r="54" spans="1:7" ht="41.4">
      <c r="A54" s="74" t="s">
        <v>74</v>
      </c>
      <c r="B54" s="145" t="s">
        <v>75</v>
      </c>
      <c r="C54" s="119" t="s">
        <v>50</v>
      </c>
      <c r="D54" s="80">
        <v>2</v>
      </c>
      <c r="E54" s="81"/>
      <c r="F54" s="117">
        <f t="shared" si="3"/>
        <v>0</v>
      </c>
      <c r="G54" s="82"/>
    </row>
    <row r="55" spans="1:7">
      <c r="A55" s="77"/>
      <c r="B55" s="78"/>
      <c r="C55" s="79"/>
      <c r="D55" s="80"/>
      <c r="E55" s="81"/>
      <c r="F55" s="117"/>
      <c r="G55" s="82"/>
    </row>
    <row r="56" spans="1:7">
      <c r="A56" s="102">
        <v>10</v>
      </c>
      <c r="B56" s="211" t="s">
        <v>76</v>
      </c>
      <c r="C56" s="212"/>
      <c r="D56" s="212"/>
      <c r="E56" s="212"/>
      <c r="F56" s="213"/>
      <c r="G56" s="68">
        <f>+SUM(F58:F58)</f>
        <v>0</v>
      </c>
    </row>
    <row r="57" spans="1:7">
      <c r="A57" s="74"/>
      <c r="B57" s="75"/>
      <c r="C57" s="70"/>
      <c r="D57" s="71"/>
      <c r="E57" s="76"/>
      <c r="F57" s="76"/>
      <c r="G57" s="73"/>
    </row>
    <row r="58" spans="1:7" ht="55.2">
      <c r="A58" s="74" t="s">
        <v>77</v>
      </c>
      <c r="B58" s="75" t="s">
        <v>78</v>
      </c>
      <c r="C58" s="70" t="s">
        <v>39</v>
      </c>
      <c r="D58" s="71">
        <v>9.6</v>
      </c>
      <c r="E58" s="76"/>
      <c r="F58" s="76">
        <f>+D58*E58</f>
        <v>0</v>
      </c>
      <c r="G58" s="73"/>
    </row>
    <row r="59" spans="1:7">
      <c r="A59" s="74"/>
      <c r="B59" s="75"/>
      <c r="C59" s="70"/>
      <c r="D59" s="71"/>
      <c r="E59" s="76"/>
      <c r="F59" s="76"/>
      <c r="G59" s="73"/>
    </row>
    <row r="60" spans="1:7">
      <c r="A60" s="102">
        <v>11</v>
      </c>
      <c r="B60" s="211" t="s">
        <v>79</v>
      </c>
      <c r="C60" s="212"/>
      <c r="D60" s="212"/>
      <c r="E60" s="212"/>
      <c r="F60" s="213"/>
      <c r="G60" s="68">
        <f>SUM(F62)</f>
        <v>0</v>
      </c>
    </row>
    <row r="61" spans="1:7">
      <c r="A61" s="74"/>
      <c r="B61" s="145"/>
      <c r="C61" s="146"/>
      <c r="D61" s="147"/>
      <c r="E61" s="148"/>
      <c r="F61" s="148"/>
      <c r="G61" s="149"/>
    </row>
    <row r="62" spans="1:7" ht="55.2">
      <c r="A62" s="74" t="s">
        <v>80</v>
      </c>
      <c r="B62" s="144" t="s">
        <v>56</v>
      </c>
      <c r="C62" s="70" t="s">
        <v>39</v>
      </c>
      <c r="D62" s="71">
        <v>1.08</v>
      </c>
      <c r="E62" s="76"/>
      <c r="F62" s="76">
        <f t="shared" ref="F62" si="4">D62*E62</f>
        <v>0</v>
      </c>
      <c r="G62" s="73"/>
    </row>
    <row r="63" spans="1:7" ht="15" thickBot="1">
      <c r="A63" s="150"/>
      <c r="B63" s="78"/>
      <c r="C63" s="79"/>
      <c r="D63" s="80"/>
      <c r="E63" s="81"/>
      <c r="F63" s="117"/>
      <c r="G63" s="151"/>
    </row>
    <row r="64" spans="1:7">
      <c r="A64" s="83"/>
      <c r="B64" s="214"/>
      <c r="C64" s="215"/>
      <c r="D64" s="215"/>
      <c r="E64" s="215"/>
      <c r="F64" s="216"/>
      <c r="G64" s="206">
        <f>SUM(G10:G62)</f>
        <v>0</v>
      </c>
    </row>
    <row r="65" spans="1:7" ht="15" thickBot="1">
      <c r="A65" s="84"/>
      <c r="B65" s="208" t="s">
        <v>81</v>
      </c>
      <c r="C65" s="209"/>
      <c r="D65" s="209"/>
      <c r="E65" s="209"/>
      <c r="F65" s="210"/>
      <c r="G65" s="207"/>
    </row>
  </sheetData>
  <mergeCells count="23">
    <mergeCell ref="B38:F38"/>
    <mergeCell ref="F4:G4"/>
    <mergeCell ref="F5:G5"/>
    <mergeCell ref="A7:A8"/>
    <mergeCell ref="B7:B8"/>
    <mergeCell ref="C7:C8"/>
    <mergeCell ref="D7:D8"/>
    <mergeCell ref="E7:E8"/>
    <mergeCell ref="F7:G7"/>
    <mergeCell ref="B29:F29"/>
    <mergeCell ref="A9:G9"/>
    <mergeCell ref="B10:F10"/>
    <mergeCell ref="B14:F14"/>
    <mergeCell ref="B20:F20"/>
    <mergeCell ref="B24:F24"/>
    <mergeCell ref="G64:G65"/>
    <mergeCell ref="B65:F65"/>
    <mergeCell ref="B42:F42"/>
    <mergeCell ref="B46:F46"/>
    <mergeCell ref="B50:F50"/>
    <mergeCell ref="B60:F60"/>
    <mergeCell ref="B64:F64"/>
    <mergeCell ref="B56:F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E25" sqref="E25"/>
    </sheetView>
  </sheetViews>
  <sheetFormatPr defaultRowHeight="14.4"/>
  <cols>
    <col min="1" max="1" width="9" style="63" bestFit="1" customWidth="1"/>
    <col min="2" max="2" width="39.5546875" style="64" customWidth="1"/>
    <col min="3" max="3" width="4.5546875" style="64" customWidth="1"/>
    <col min="4" max="4" width="6.5546875" style="64" customWidth="1"/>
    <col min="5" max="5" width="11.44140625" style="65" customWidth="1"/>
    <col min="6" max="6" width="12.33203125" style="65" bestFit="1" customWidth="1"/>
    <col min="7" max="7" width="16.88671875" style="64" customWidth="1"/>
  </cols>
  <sheetData>
    <row r="1" spans="1:7" ht="8.1" customHeight="1"/>
    <row r="2" spans="1:7">
      <c r="A2" s="96" t="s">
        <v>8</v>
      </c>
      <c r="B2" s="96"/>
      <c r="C2" s="96"/>
      <c r="D2" s="96"/>
      <c r="E2" s="97"/>
      <c r="F2" s="98"/>
      <c r="G2" s="96"/>
    </row>
    <row r="3" spans="1:7">
      <c r="A3" s="99" t="s">
        <v>9</v>
      </c>
      <c r="B3" s="96" t="s">
        <v>82</v>
      </c>
      <c r="C3" s="99"/>
      <c r="E3" s="100"/>
      <c r="F3" s="100"/>
      <c r="G3" s="99"/>
    </row>
    <row r="4" spans="1:7">
      <c r="A4" s="99" t="s">
        <v>11</v>
      </c>
      <c r="B4" s="96"/>
      <c r="C4" s="99"/>
      <c r="D4" s="99"/>
      <c r="E4" s="97"/>
      <c r="F4" s="217"/>
      <c r="G4" s="217"/>
    </row>
    <row r="5" spans="1:7">
      <c r="A5" s="99" t="s">
        <v>12</v>
      </c>
      <c r="B5" s="229" t="s">
        <v>83</v>
      </c>
      <c r="C5" s="229"/>
      <c r="D5" s="229"/>
      <c r="E5" s="97"/>
      <c r="F5" s="217" t="s">
        <v>14</v>
      </c>
      <c r="G5" s="217"/>
    </row>
    <row r="6" spans="1:7" ht="15" thickBot="1">
      <c r="A6" s="99"/>
      <c r="B6" s="96"/>
      <c r="C6" s="99"/>
      <c r="D6" s="99"/>
      <c r="E6" s="101"/>
      <c r="F6" s="101"/>
      <c r="G6" s="99"/>
    </row>
    <row r="7" spans="1:7" ht="15" thickBot="1">
      <c r="A7" s="218" t="s">
        <v>15</v>
      </c>
      <c r="B7" s="218" t="s">
        <v>16</v>
      </c>
      <c r="C7" s="218" t="s">
        <v>17</v>
      </c>
      <c r="D7" s="220" t="s">
        <v>18</v>
      </c>
      <c r="E7" s="222" t="s">
        <v>19</v>
      </c>
      <c r="F7" s="224" t="s">
        <v>20</v>
      </c>
      <c r="G7" s="225"/>
    </row>
    <row r="8" spans="1:7" ht="15" thickBot="1">
      <c r="A8" s="219"/>
      <c r="B8" s="219" t="s">
        <v>21</v>
      </c>
      <c r="C8" s="219" t="s">
        <v>22</v>
      </c>
      <c r="D8" s="221" t="s">
        <v>23</v>
      </c>
      <c r="E8" s="223"/>
      <c r="F8" s="66" t="s">
        <v>24</v>
      </c>
      <c r="G8" s="67" t="s">
        <v>25</v>
      </c>
    </row>
    <row r="9" spans="1:7" ht="12" customHeight="1">
      <c r="A9" s="226"/>
      <c r="B9" s="227"/>
      <c r="C9" s="227"/>
      <c r="D9" s="227"/>
      <c r="E9" s="227"/>
      <c r="F9" s="227"/>
      <c r="G9" s="228"/>
    </row>
    <row r="10" spans="1:7">
      <c r="A10" s="102">
        <v>1</v>
      </c>
      <c r="B10" s="211" t="s">
        <v>26</v>
      </c>
      <c r="C10" s="212"/>
      <c r="D10" s="212"/>
      <c r="E10" s="212"/>
      <c r="F10" s="213"/>
      <c r="G10" s="68">
        <f>+SUM(F12:F13)</f>
        <v>0</v>
      </c>
    </row>
    <row r="11" spans="1:7" ht="6.9" customHeight="1">
      <c r="A11" s="103"/>
      <c r="B11" s="104"/>
      <c r="C11" s="104"/>
      <c r="D11" s="104"/>
      <c r="E11" s="105"/>
      <c r="F11" s="105"/>
      <c r="G11" s="106"/>
    </row>
    <row r="12" spans="1:7" ht="55.2">
      <c r="A12" s="69" t="s">
        <v>27</v>
      </c>
      <c r="B12" s="107" t="s">
        <v>28</v>
      </c>
      <c r="C12" s="70" t="s">
        <v>29</v>
      </c>
      <c r="D12" s="71">
        <f>14.96*0.15</f>
        <v>2.2440000000000002</v>
      </c>
      <c r="E12" s="76"/>
      <c r="F12" s="76">
        <f>+D12*E12</f>
        <v>0</v>
      </c>
      <c r="G12" s="72"/>
    </row>
    <row r="13" spans="1:7" ht="55.2">
      <c r="A13" s="69" t="s">
        <v>84</v>
      </c>
      <c r="B13" s="107" t="s">
        <v>85</v>
      </c>
      <c r="C13" s="70" t="s">
        <v>39</v>
      </c>
      <c r="D13" s="71">
        <v>5.93</v>
      </c>
      <c r="E13" s="76"/>
      <c r="F13" s="76">
        <f>+D13*E13</f>
        <v>0</v>
      </c>
      <c r="G13" s="72"/>
    </row>
    <row r="14" spans="1:7" ht="6.9" customHeight="1">
      <c r="A14" s="108"/>
      <c r="B14" s="109"/>
      <c r="C14" s="109"/>
      <c r="D14" s="109"/>
      <c r="E14" s="110"/>
      <c r="F14" s="76"/>
      <c r="G14" s="111"/>
    </row>
    <row r="15" spans="1:7">
      <c r="A15" s="102">
        <v>2</v>
      </c>
      <c r="B15" s="211" t="s">
        <v>30</v>
      </c>
      <c r="C15" s="212"/>
      <c r="D15" s="212"/>
      <c r="E15" s="212"/>
      <c r="F15" s="213"/>
      <c r="G15" s="68">
        <f>SUM(F18:F19)</f>
        <v>0</v>
      </c>
    </row>
    <row r="16" spans="1:7">
      <c r="A16" s="103"/>
      <c r="B16" s="104"/>
      <c r="C16" s="104"/>
      <c r="D16" s="104"/>
      <c r="E16" s="105"/>
      <c r="F16" s="105"/>
      <c r="G16" s="106"/>
    </row>
    <row r="17" spans="1:7" ht="96.6">
      <c r="A17" s="69" t="s">
        <v>31</v>
      </c>
      <c r="B17" s="112" t="s">
        <v>32</v>
      </c>
      <c r="C17" s="113"/>
      <c r="D17" s="71"/>
      <c r="E17" s="76"/>
      <c r="F17" s="76"/>
      <c r="G17" s="73"/>
    </row>
    <row r="18" spans="1:7" ht="16.8">
      <c r="A18" s="69" t="s">
        <v>86</v>
      </c>
      <c r="B18" s="112" t="s">
        <v>33</v>
      </c>
      <c r="C18" s="70" t="s">
        <v>29</v>
      </c>
      <c r="D18" s="76">
        <f>3.57*0.2*0.4*2+3.37*0.2*0.4*2+3.2*0.2*0.4*2+1.95*0.2*0.4*2</f>
        <v>1.9344000000000003</v>
      </c>
      <c r="E18" s="76"/>
      <c r="F18" s="76">
        <f t="shared" ref="F18:F19" si="0">D18*E18</f>
        <v>0</v>
      </c>
      <c r="G18" s="73"/>
    </row>
    <row r="19" spans="1:7" ht="16.8">
      <c r="A19" s="69" t="s">
        <v>87</v>
      </c>
      <c r="B19" s="112" t="s">
        <v>35</v>
      </c>
      <c r="C19" s="70" t="s">
        <v>29</v>
      </c>
      <c r="D19" s="71">
        <f>+(4.14+13.46)*0.15</f>
        <v>2.64</v>
      </c>
      <c r="E19" s="76"/>
      <c r="F19" s="76">
        <f t="shared" si="0"/>
        <v>0</v>
      </c>
      <c r="G19" s="73"/>
    </row>
    <row r="20" spans="1:7" ht="6.9" customHeight="1">
      <c r="A20" s="108"/>
      <c r="B20" s="114"/>
      <c r="C20" s="114"/>
      <c r="D20" s="114"/>
      <c r="E20" s="115"/>
      <c r="F20" s="115"/>
      <c r="G20" s="116"/>
    </row>
    <row r="21" spans="1:7">
      <c r="A21" s="102">
        <v>3</v>
      </c>
      <c r="B21" s="211" t="s">
        <v>88</v>
      </c>
      <c r="C21" s="212"/>
      <c r="D21" s="212"/>
      <c r="E21" s="212"/>
      <c r="F21" s="213"/>
      <c r="G21" s="68">
        <f>SUM(F23:F25)</f>
        <v>0</v>
      </c>
    </row>
    <row r="22" spans="1:7">
      <c r="A22" s="74"/>
      <c r="B22" s="75"/>
      <c r="C22" s="70"/>
      <c r="D22" s="71"/>
      <c r="E22" s="76"/>
      <c r="F22" s="76"/>
      <c r="G22" s="73"/>
    </row>
    <row r="23" spans="1:7" ht="82.8">
      <c r="A23" s="74" t="s">
        <v>37</v>
      </c>
      <c r="B23" s="75" t="s">
        <v>42</v>
      </c>
      <c r="C23" s="70" t="s">
        <v>39</v>
      </c>
      <c r="D23" s="71">
        <f>15*2.93</f>
        <v>43.95</v>
      </c>
      <c r="E23" s="76"/>
      <c r="F23" s="76">
        <f>+D23*E23</f>
        <v>0</v>
      </c>
      <c r="G23" s="73"/>
    </row>
    <row r="24" spans="1:7" ht="27.6">
      <c r="A24" s="74" t="s">
        <v>89</v>
      </c>
      <c r="B24" s="78" t="s">
        <v>90</v>
      </c>
      <c r="C24" s="70" t="s">
        <v>39</v>
      </c>
      <c r="D24" s="71">
        <f>+(3.37*2+3.57*2+5.1+4.08+8.28)*2.93+D23</f>
        <v>135.77620000000002</v>
      </c>
      <c r="E24" s="76"/>
      <c r="F24" s="76">
        <f>+D24*E24</f>
        <v>0</v>
      </c>
      <c r="G24" s="73"/>
    </row>
    <row r="25" spans="1:7" ht="27.6">
      <c r="A25" s="74" t="s">
        <v>91</v>
      </c>
      <c r="B25" s="78" t="s">
        <v>92</v>
      </c>
      <c r="C25" s="70" t="s">
        <v>39</v>
      </c>
      <c r="D25" s="71">
        <f>+(4.14+13.46)</f>
        <v>17.600000000000001</v>
      </c>
      <c r="E25" s="76"/>
      <c r="F25" s="76">
        <f>+D25*E25</f>
        <v>0</v>
      </c>
      <c r="G25" s="73"/>
    </row>
    <row r="26" spans="1:7">
      <c r="A26" s="74"/>
      <c r="B26" s="75"/>
      <c r="C26" s="70"/>
      <c r="D26" s="71"/>
      <c r="E26" s="76"/>
      <c r="F26" s="76"/>
      <c r="G26" s="73"/>
    </row>
    <row r="27" spans="1:7">
      <c r="A27" s="102">
        <v>4</v>
      </c>
      <c r="B27" s="211" t="s">
        <v>93</v>
      </c>
      <c r="C27" s="212"/>
      <c r="D27" s="212"/>
      <c r="E27" s="212"/>
      <c r="F27" s="213"/>
      <c r="G27" s="68">
        <f>SUM(F30:F32)</f>
        <v>0</v>
      </c>
    </row>
    <row r="28" spans="1:7" ht="6.9" customHeight="1">
      <c r="A28" s="74"/>
      <c r="B28" s="75"/>
      <c r="C28" s="118"/>
      <c r="D28" s="71"/>
      <c r="E28" s="76"/>
      <c r="F28" s="76"/>
      <c r="G28" s="73"/>
    </row>
    <row r="29" spans="1:7">
      <c r="A29" s="74" t="s">
        <v>41</v>
      </c>
      <c r="B29" s="143" t="s">
        <v>47</v>
      </c>
      <c r="C29" s="118"/>
      <c r="D29" s="71"/>
      <c r="E29" s="76"/>
      <c r="F29" s="76"/>
      <c r="G29" s="73"/>
    </row>
    <row r="30" spans="1:7" ht="69">
      <c r="A30" s="74" t="s">
        <v>94</v>
      </c>
      <c r="B30" s="75" t="s">
        <v>49</v>
      </c>
      <c r="C30" s="70" t="s">
        <v>50</v>
      </c>
      <c r="D30" s="71">
        <v>1</v>
      </c>
      <c r="E30" s="76"/>
      <c r="F30" s="76">
        <f t="shared" ref="F30:F32" si="1">+D30*E30</f>
        <v>0</v>
      </c>
      <c r="G30" s="73"/>
    </row>
    <row r="31" spans="1:7" ht="55.2">
      <c r="A31" s="74" t="s">
        <v>95</v>
      </c>
      <c r="B31" s="144" t="s">
        <v>56</v>
      </c>
      <c r="C31" s="70" t="s">
        <v>39</v>
      </c>
      <c r="D31" s="80">
        <f>1.6*2.1</f>
        <v>3.3600000000000003</v>
      </c>
      <c r="E31" s="81"/>
      <c r="F31" s="76">
        <f t="shared" si="1"/>
        <v>0</v>
      </c>
      <c r="G31" s="82"/>
    </row>
    <row r="32" spans="1:7" ht="55.2">
      <c r="A32" s="74" t="s">
        <v>96</v>
      </c>
      <c r="B32" s="144" t="s">
        <v>58</v>
      </c>
      <c r="C32" s="70" t="s">
        <v>39</v>
      </c>
      <c r="D32" s="80">
        <v>2.56</v>
      </c>
      <c r="E32" s="81"/>
      <c r="F32" s="76">
        <f t="shared" si="1"/>
        <v>0</v>
      </c>
      <c r="G32" s="82"/>
    </row>
    <row r="33" spans="1:7">
      <c r="A33" s="77"/>
      <c r="B33" s="78"/>
      <c r="C33" s="79"/>
      <c r="D33" s="80"/>
      <c r="E33" s="81"/>
      <c r="F33" s="117"/>
      <c r="G33" s="82"/>
    </row>
    <row r="34" spans="1:7">
      <c r="A34" s="102">
        <v>5</v>
      </c>
      <c r="B34" s="211" t="s">
        <v>97</v>
      </c>
      <c r="C34" s="212"/>
      <c r="D34" s="212"/>
      <c r="E34" s="212"/>
      <c r="F34" s="213"/>
      <c r="G34" s="68">
        <f>+SUM(F36)</f>
        <v>0</v>
      </c>
    </row>
    <row r="35" spans="1:7" ht="6.9" customHeight="1">
      <c r="A35" s="74"/>
      <c r="B35" s="75"/>
      <c r="C35" s="118"/>
      <c r="D35" s="71"/>
      <c r="E35" s="76"/>
      <c r="F35" s="76"/>
      <c r="G35" s="73"/>
    </row>
    <row r="36" spans="1:7" ht="55.2">
      <c r="A36" s="74" t="s">
        <v>46</v>
      </c>
      <c r="B36" s="75" t="s">
        <v>61</v>
      </c>
      <c r="C36" s="70" t="s">
        <v>62</v>
      </c>
      <c r="D36" s="71">
        <v>1</v>
      </c>
      <c r="E36" s="76"/>
      <c r="F36" s="76">
        <f t="shared" ref="F36" si="2">D36*E36</f>
        <v>0</v>
      </c>
      <c r="G36" s="73"/>
    </row>
    <row r="37" spans="1:7">
      <c r="A37" s="74"/>
      <c r="B37" s="75"/>
      <c r="C37" s="70"/>
      <c r="D37" s="71"/>
      <c r="E37" s="76"/>
      <c r="F37" s="76"/>
      <c r="G37" s="73"/>
    </row>
    <row r="38" spans="1:7">
      <c r="A38" s="102">
        <v>6</v>
      </c>
      <c r="B38" s="211" t="s">
        <v>98</v>
      </c>
      <c r="C38" s="212"/>
      <c r="D38" s="212"/>
      <c r="E38" s="212"/>
      <c r="F38" s="213"/>
      <c r="G38" s="68">
        <f>SUM(F40:F41)</f>
        <v>0</v>
      </c>
    </row>
    <row r="39" spans="1:7">
      <c r="A39" s="77"/>
      <c r="B39" s="78"/>
      <c r="C39" s="119"/>
      <c r="D39" s="80"/>
      <c r="E39" s="81"/>
      <c r="F39" s="117"/>
      <c r="G39" s="82"/>
    </row>
    <row r="40" spans="1:7" ht="57">
      <c r="A40" s="77" t="s">
        <v>60</v>
      </c>
      <c r="B40" s="75" t="s">
        <v>99</v>
      </c>
      <c r="C40" s="70" t="s">
        <v>62</v>
      </c>
      <c r="D40" s="80">
        <v>1</v>
      </c>
      <c r="E40" s="81"/>
      <c r="F40" s="117">
        <f>+D40*E40</f>
        <v>0</v>
      </c>
      <c r="G40" s="82"/>
    </row>
    <row r="41" spans="1:7" ht="57">
      <c r="A41" s="77" t="s">
        <v>100</v>
      </c>
      <c r="B41" s="75" t="s">
        <v>101</v>
      </c>
      <c r="C41" s="70" t="s">
        <v>62</v>
      </c>
      <c r="D41" s="80">
        <v>1</v>
      </c>
      <c r="E41" s="81"/>
      <c r="F41" s="117">
        <f>+D41*E41</f>
        <v>0</v>
      </c>
      <c r="G41" s="82"/>
    </row>
    <row r="42" spans="1:7">
      <c r="A42" s="74"/>
      <c r="B42" s="75"/>
      <c r="C42" s="70"/>
      <c r="D42" s="71"/>
      <c r="E42" s="76"/>
      <c r="F42" s="76"/>
      <c r="G42" s="73"/>
    </row>
    <row r="43" spans="1:7">
      <c r="A43" s="102">
        <v>7</v>
      </c>
      <c r="B43" s="211" t="s">
        <v>102</v>
      </c>
      <c r="C43" s="212"/>
      <c r="D43" s="212"/>
      <c r="E43" s="212"/>
      <c r="F43" s="213"/>
      <c r="G43" s="68">
        <f>SUM(F45:F45)</f>
        <v>0</v>
      </c>
    </row>
    <row r="44" spans="1:7">
      <c r="A44" s="77"/>
      <c r="B44" s="78"/>
      <c r="C44" s="119"/>
      <c r="D44" s="80"/>
      <c r="E44" s="81"/>
      <c r="F44" s="117"/>
      <c r="G44" s="82"/>
    </row>
    <row r="45" spans="1:7" ht="69">
      <c r="A45" s="77" t="s">
        <v>64</v>
      </c>
      <c r="B45" s="78" t="s">
        <v>68</v>
      </c>
      <c r="C45" s="119" t="s">
        <v>62</v>
      </c>
      <c r="D45" s="80">
        <v>1</v>
      </c>
      <c r="E45" s="81"/>
      <c r="F45" s="117">
        <f>+D45*E45</f>
        <v>0</v>
      </c>
      <c r="G45" s="82"/>
    </row>
    <row r="46" spans="1:7">
      <c r="A46" s="74"/>
      <c r="B46" s="75"/>
      <c r="C46" s="70"/>
      <c r="D46" s="71"/>
      <c r="E46" s="76"/>
      <c r="F46" s="76"/>
      <c r="G46" s="73"/>
    </row>
    <row r="47" spans="1:7">
      <c r="A47" s="102">
        <v>8</v>
      </c>
      <c r="B47" s="211" t="s">
        <v>103</v>
      </c>
      <c r="C47" s="212"/>
      <c r="D47" s="212"/>
      <c r="E47" s="212"/>
      <c r="F47" s="213"/>
      <c r="G47" s="68">
        <f>SUM(F49:F50)</f>
        <v>0</v>
      </c>
    </row>
    <row r="48" spans="1:7">
      <c r="A48" s="74"/>
      <c r="B48" s="75"/>
      <c r="C48" s="70"/>
      <c r="D48" s="71"/>
      <c r="E48" s="76"/>
      <c r="F48" s="76"/>
      <c r="G48" s="73"/>
    </row>
    <row r="49" spans="1:7" ht="69">
      <c r="A49" s="74" t="s">
        <v>67</v>
      </c>
      <c r="B49" s="78" t="s">
        <v>104</v>
      </c>
      <c r="C49" s="146" t="s">
        <v>62</v>
      </c>
      <c r="D49" s="71">
        <v>1</v>
      </c>
      <c r="E49" s="76"/>
      <c r="F49" s="76">
        <f>+D49*E49</f>
        <v>0</v>
      </c>
      <c r="G49" s="73"/>
    </row>
    <row r="50" spans="1:7" ht="55.2">
      <c r="A50" s="74" t="s">
        <v>105</v>
      </c>
      <c r="B50" s="144" t="s">
        <v>56</v>
      </c>
      <c r="C50" s="70" t="s">
        <v>39</v>
      </c>
      <c r="D50" s="71">
        <v>1.08</v>
      </c>
      <c r="E50" s="76"/>
      <c r="F50" s="76">
        <f>+D50*E50</f>
        <v>0</v>
      </c>
      <c r="G50" s="73"/>
    </row>
    <row r="51" spans="1:7" ht="15" thickBot="1">
      <c r="A51" s="74"/>
      <c r="B51" s="78"/>
      <c r="C51" s="70"/>
      <c r="D51" s="71"/>
      <c r="E51" s="76"/>
      <c r="F51" s="76"/>
      <c r="G51" s="73"/>
    </row>
    <row r="52" spans="1:7">
      <c r="A52" s="83"/>
      <c r="B52" s="214"/>
      <c r="C52" s="215"/>
      <c r="D52" s="215"/>
      <c r="E52" s="215"/>
      <c r="F52" s="216"/>
      <c r="G52" s="206">
        <f>SUM(G10:G51)</f>
        <v>0</v>
      </c>
    </row>
    <row r="53" spans="1:7" ht="15" thickBot="1">
      <c r="A53" s="84"/>
      <c r="B53" s="208" t="s">
        <v>81</v>
      </c>
      <c r="C53" s="209"/>
      <c r="D53" s="209"/>
      <c r="E53" s="209"/>
      <c r="F53" s="210"/>
      <c r="G53" s="207"/>
    </row>
  </sheetData>
  <mergeCells count="21">
    <mergeCell ref="A9:G9"/>
    <mergeCell ref="B10:F10"/>
    <mergeCell ref="B15:F15"/>
    <mergeCell ref="B21:F21"/>
    <mergeCell ref="B27:F27"/>
    <mergeCell ref="F4:G4"/>
    <mergeCell ref="B5:D5"/>
    <mergeCell ref="F5:G5"/>
    <mergeCell ref="A7:A8"/>
    <mergeCell ref="B7:B8"/>
    <mergeCell ref="C7:C8"/>
    <mergeCell ref="D7:D8"/>
    <mergeCell ref="E7:E8"/>
    <mergeCell ref="F7:G7"/>
    <mergeCell ref="G52:G53"/>
    <mergeCell ref="B53:F53"/>
    <mergeCell ref="B34:F34"/>
    <mergeCell ref="B38:F38"/>
    <mergeCell ref="B43:F43"/>
    <mergeCell ref="B47:F47"/>
    <mergeCell ref="B52:F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55" sqref="E55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" t="s">
        <v>9</v>
      </c>
      <c r="B1" s="239" t="s">
        <v>10</v>
      </c>
      <c r="C1" s="239"/>
      <c r="D1" s="239"/>
      <c r="E1" s="239"/>
      <c r="F1" s="2"/>
      <c r="G1" s="3"/>
    </row>
    <row r="2" spans="1:7">
      <c r="A2" s="1" t="s">
        <v>11</v>
      </c>
      <c r="B2" s="4"/>
      <c r="C2" s="3"/>
      <c r="D2" s="3"/>
      <c r="E2" s="5"/>
      <c r="F2" s="240"/>
      <c r="G2" s="240"/>
    </row>
    <row r="3" spans="1:7">
      <c r="A3" s="1" t="s">
        <v>12</v>
      </c>
      <c r="B3" s="239" t="s">
        <v>117</v>
      </c>
      <c r="C3" s="239"/>
      <c r="D3" s="239"/>
      <c r="E3" s="239"/>
      <c r="F3" s="240" t="s">
        <v>14</v>
      </c>
      <c r="G3" s="240"/>
    </row>
    <row r="4" spans="1:7" ht="15" thickBot="1">
      <c r="A4" s="3"/>
      <c r="B4" s="4"/>
      <c r="C4" s="3"/>
      <c r="D4" s="3"/>
      <c r="E4" s="6"/>
      <c r="F4" s="6"/>
      <c r="G4" s="3"/>
    </row>
    <row r="5" spans="1:7" ht="15" thickBot="1">
      <c r="A5" s="233" t="s">
        <v>15</v>
      </c>
      <c r="B5" s="233" t="s">
        <v>16</v>
      </c>
      <c r="C5" s="233" t="s">
        <v>17</v>
      </c>
      <c r="D5" s="232" t="s">
        <v>18</v>
      </c>
      <c r="E5" s="238" t="s">
        <v>19</v>
      </c>
      <c r="F5" s="233" t="s">
        <v>20</v>
      </c>
      <c r="G5" s="233"/>
    </row>
    <row r="6" spans="1:7" ht="15" thickBot="1">
      <c r="A6" s="233"/>
      <c r="B6" s="233" t="s">
        <v>21</v>
      </c>
      <c r="C6" s="233" t="s">
        <v>22</v>
      </c>
      <c r="D6" s="232" t="s">
        <v>23</v>
      </c>
      <c r="E6" s="238"/>
      <c r="F6" s="7" t="s">
        <v>24</v>
      </c>
      <c r="G6" s="8" t="s">
        <v>25</v>
      </c>
    </row>
    <row r="7" spans="1:7" ht="15" thickBot="1">
      <c r="A7" s="233"/>
      <c r="B7" s="233"/>
      <c r="C7" s="233"/>
      <c r="D7" s="233"/>
      <c r="E7" s="233"/>
      <c r="F7" s="233"/>
      <c r="G7" s="233"/>
    </row>
    <row r="8" spans="1:7" ht="15" thickBot="1">
      <c r="A8" s="9">
        <v>1</v>
      </c>
      <c r="B8" s="230" t="s">
        <v>26</v>
      </c>
      <c r="C8" s="230"/>
      <c r="D8" s="230"/>
      <c r="E8" s="230"/>
      <c r="F8" s="230"/>
      <c r="G8" s="10">
        <f>F10+F11+F12+F13</f>
        <v>0</v>
      </c>
    </row>
    <row r="9" spans="1:7">
      <c r="A9" s="11"/>
      <c r="B9" s="4"/>
      <c r="C9" s="4"/>
      <c r="D9" s="4"/>
      <c r="E9" s="12"/>
      <c r="F9" s="12"/>
      <c r="G9" s="13"/>
    </row>
    <row r="10" spans="1:7" ht="55.2">
      <c r="A10" s="14" t="s">
        <v>27</v>
      </c>
      <c r="B10" s="15" t="s">
        <v>118</v>
      </c>
      <c r="C10" s="16" t="s">
        <v>119</v>
      </c>
      <c r="D10" s="17">
        <f>(0.2*(4+4+4+2.91+2.91+3.49+3.49+4+4+3.49+3.49+2.52+2.52+2.91+2.91+2.52+2.52+3.49+3.49+1.36+1.36+1.51))</f>
        <v>13.378000000000007</v>
      </c>
      <c r="E10" s="18"/>
      <c r="F10" s="18">
        <f t="shared" ref="F10:F12" si="0">D10*E10</f>
        <v>0</v>
      </c>
      <c r="G10" s="19"/>
    </row>
    <row r="11" spans="1:7" ht="55.2">
      <c r="A11" s="14" t="s">
        <v>84</v>
      </c>
      <c r="B11" s="15" t="s">
        <v>120</v>
      </c>
      <c r="C11" s="16" t="s">
        <v>119</v>
      </c>
      <c r="D11" s="17">
        <f>6.82</f>
        <v>6.82</v>
      </c>
      <c r="E11" s="18"/>
      <c r="F11" s="18">
        <f>D11*E11</f>
        <v>0</v>
      </c>
      <c r="G11" s="19"/>
    </row>
    <row r="12" spans="1:7" ht="55.2">
      <c r="A12" s="14" t="s">
        <v>121</v>
      </c>
      <c r="B12" s="15" t="s">
        <v>122</v>
      </c>
      <c r="C12" s="16" t="s">
        <v>119</v>
      </c>
      <c r="D12" s="17">
        <f>15.49</f>
        <v>15.49</v>
      </c>
      <c r="E12" s="18"/>
      <c r="F12" s="18">
        <f t="shared" si="0"/>
        <v>0</v>
      </c>
      <c r="G12" s="19"/>
    </row>
    <row r="13" spans="1:7" ht="55.2">
      <c r="A13" s="14" t="s">
        <v>123</v>
      </c>
      <c r="B13" s="15" t="s">
        <v>124</v>
      </c>
      <c r="C13" s="16" t="s">
        <v>125</v>
      </c>
      <c r="D13" s="17">
        <f>0.15*(36.08+39.65)</f>
        <v>11.359499999999999</v>
      </c>
      <c r="E13" s="18"/>
      <c r="F13" s="18">
        <f>D13*E13</f>
        <v>0</v>
      </c>
      <c r="G13" s="19"/>
    </row>
    <row r="14" spans="1:7" ht="15" thickBot="1">
      <c r="A14" s="20"/>
      <c r="B14" s="21"/>
      <c r="C14" s="21"/>
      <c r="D14" s="21"/>
      <c r="E14" s="22"/>
      <c r="F14" s="22"/>
      <c r="G14" s="23"/>
    </row>
    <row r="15" spans="1:7" ht="15" thickBot="1">
      <c r="A15" s="9">
        <v>2</v>
      </c>
      <c r="B15" s="235" t="s">
        <v>30</v>
      </c>
      <c r="C15" s="236"/>
      <c r="D15" s="236"/>
      <c r="E15" s="236"/>
      <c r="F15" s="237"/>
      <c r="G15" s="10">
        <f>F18+F19</f>
        <v>0</v>
      </c>
    </row>
    <row r="16" spans="1:7">
      <c r="A16" s="132"/>
      <c r="B16" s="133"/>
      <c r="C16" s="133"/>
      <c r="D16" s="133"/>
      <c r="E16" s="134"/>
      <c r="F16" s="134"/>
      <c r="G16" s="135"/>
    </row>
    <row r="17" spans="1:7" ht="96.6">
      <c r="A17" s="126" t="s">
        <v>31</v>
      </c>
      <c r="B17" s="136" t="s">
        <v>32</v>
      </c>
      <c r="C17" s="137"/>
      <c r="D17" s="123"/>
      <c r="E17" s="124"/>
      <c r="F17" s="124"/>
      <c r="G17" s="138"/>
    </row>
    <row r="18" spans="1:7" ht="15">
      <c r="A18" s="28" t="s">
        <v>86</v>
      </c>
      <c r="B18" s="25" t="s">
        <v>33</v>
      </c>
      <c r="C18" s="16" t="s">
        <v>125</v>
      </c>
      <c r="D18" s="17">
        <f>0.2*0.4*(4+2.52+2.06+4+2.31+4+2.52+4+1.68+1.68+2.52+2.91+2.91+0.97+0.97+2.91+2.91+3.49+3.49+3.49+3.49+3.49+1.36+1.36)</f>
        <v>5.2032000000000016</v>
      </c>
      <c r="E18" s="18"/>
      <c r="F18" s="18">
        <f>D18*E18</f>
        <v>0</v>
      </c>
      <c r="G18" s="27"/>
    </row>
    <row r="19" spans="1:7" ht="15">
      <c r="A19" s="28" t="s">
        <v>87</v>
      </c>
      <c r="B19" s="25" t="s">
        <v>35</v>
      </c>
      <c r="C19" s="16" t="s">
        <v>125</v>
      </c>
      <c r="D19" s="17">
        <f>0.15*(11.64+2.24+3.88+7.33+13.96+3.81+12.72)</f>
        <v>8.3369999999999997</v>
      </c>
      <c r="E19" s="18"/>
      <c r="F19" s="18">
        <f>D19*E19</f>
        <v>0</v>
      </c>
      <c r="G19" s="27"/>
    </row>
    <row r="20" spans="1:7" ht="15" thickBot="1">
      <c r="A20" s="29"/>
      <c r="B20" s="30"/>
      <c r="C20" s="30"/>
      <c r="D20" s="30"/>
      <c r="E20" s="31"/>
      <c r="F20" s="31"/>
      <c r="G20" s="32"/>
    </row>
    <row r="21" spans="1:7" ht="15" thickBot="1">
      <c r="A21" s="9">
        <v>3</v>
      </c>
      <c r="B21" s="230" t="s">
        <v>36</v>
      </c>
      <c r="C21" s="230"/>
      <c r="D21" s="230"/>
      <c r="E21" s="230"/>
      <c r="F21" s="230"/>
      <c r="G21" s="10">
        <f>F23</f>
        <v>0</v>
      </c>
    </row>
    <row r="22" spans="1:7">
      <c r="A22" s="94"/>
      <c r="B22" s="95"/>
      <c r="C22" s="95"/>
      <c r="D22" s="95"/>
      <c r="E22" s="92"/>
      <c r="F22" s="92"/>
      <c r="G22" s="93"/>
    </row>
    <row r="23" spans="1:7" ht="96.6">
      <c r="A23" s="47" t="s">
        <v>37</v>
      </c>
      <c r="B23" s="39" t="s">
        <v>126</v>
      </c>
      <c r="C23" s="16" t="s">
        <v>119</v>
      </c>
      <c r="D23" s="17">
        <f>(0.2*(4+4+4+1.68+1.68+2.52+2.52+2.52+2.91+2.91+3.49+3.49+2.91+2.91+3.49+3.49+1.36+1.36))</f>
        <v>10.247999999999999</v>
      </c>
      <c r="E23" s="18"/>
      <c r="F23" s="18">
        <f>D23*E23</f>
        <v>0</v>
      </c>
      <c r="G23" s="27"/>
    </row>
    <row r="24" spans="1:7" ht="15" thickBot="1">
      <c r="A24" s="40"/>
      <c r="B24" s="41"/>
      <c r="C24" s="42"/>
      <c r="D24" s="43"/>
      <c r="E24" s="44"/>
      <c r="F24" s="44"/>
      <c r="G24" s="45"/>
    </row>
    <row r="25" spans="1:7" ht="15" thickBot="1">
      <c r="A25" s="9">
        <v>4</v>
      </c>
      <c r="B25" s="230" t="s">
        <v>40</v>
      </c>
      <c r="C25" s="230"/>
      <c r="D25" s="230"/>
      <c r="E25" s="230"/>
      <c r="F25" s="230"/>
      <c r="G25" s="10">
        <f>F27+F28</f>
        <v>0</v>
      </c>
    </row>
    <row r="26" spans="1:7">
      <c r="A26" s="33"/>
      <c r="B26" s="34"/>
      <c r="C26" s="35"/>
      <c r="D26" s="36"/>
      <c r="E26" s="37"/>
      <c r="F26" s="37"/>
      <c r="G26" s="38"/>
    </row>
    <row r="27" spans="1:7" ht="69">
      <c r="A27" s="28" t="s">
        <v>41</v>
      </c>
      <c r="B27" s="152" t="s">
        <v>127</v>
      </c>
      <c r="C27" s="16" t="s">
        <v>119</v>
      </c>
      <c r="D27" s="17">
        <f>(2.9*(15.71))-(1.52*1+0.89*2.1+1*2.1+1.66*1+0.6*0.6+0.83*2.1+1.04*1)</f>
        <v>35.267000000000003</v>
      </c>
      <c r="E27" s="18"/>
      <c r="F27" s="18">
        <f>D27*E27</f>
        <v>0</v>
      </c>
      <c r="G27" s="27"/>
    </row>
    <row r="28" spans="1:7" ht="27.6">
      <c r="A28" s="28" t="s">
        <v>43</v>
      </c>
      <c r="B28" s="152" t="s">
        <v>128</v>
      </c>
      <c r="C28" s="16" t="s">
        <v>119</v>
      </c>
      <c r="D28" s="17">
        <f>(2.9*(15.71))-(1.52*1+0.89*2.1+1*2.1+1.66*1+0.6*0.6+0.83*2.1+1.04*1)</f>
        <v>35.267000000000003</v>
      </c>
      <c r="E28" s="18"/>
      <c r="F28" s="18">
        <f>D28*E28</f>
        <v>0</v>
      </c>
      <c r="G28" s="27"/>
    </row>
    <row r="29" spans="1:7" ht="15" thickBot="1">
      <c r="A29" s="40"/>
      <c r="B29" s="41"/>
      <c r="C29" s="42"/>
      <c r="D29" s="43"/>
      <c r="E29" s="44"/>
      <c r="F29" s="44"/>
      <c r="G29" s="45"/>
    </row>
    <row r="30" spans="1:7" ht="15" thickBot="1">
      <c r="A30" s="9">
        <v>5</v>
      </c>
      <c r="B30" s="230" t="s">
        <v>129</v>
      </c>
      <c r="C30" s="230"/>
      <c r="D30" s="230"/>
      <c r="E30" s="230"/>
      <c r="F30" s="230"/>
      <c r="G30" s="10">
        <f>SUM(F31:F38)</f>
        <v>0</v>
      </c>
    </row>
    <row r="31" spans="1:7">
      <c r="A31" s="33"/>
      <c r="B31" s="34"/>
      <c r="C31" s="46"/>
      <c r="D31" s="36"/>
      <c r="E31" s="37"/>
      <c r="F31" s="37"/>
      <c r="G31" s="38"/>
    </row>
    <row r="32" spans="1:7">
      <c r="A32" s="47" t="s">
        <v>46</v>
      </c>
      <c r="B32" s="153" t="s">
        <v>130</v>
      </c>
      <c r="C32" s="153"/>
      <c r="D32" s="153"/>
      <c r="E32" s="153"/>
      <c r="F32" s="153"/>
      <c r="G32" s="154"/>
    </row>
    <row r="33" spans="1:7" ht="27.6">
      <c r="A33" s="47" t="s">
        <v>48</v>
      </c>
      <c r="B33" s="152" t="s">
        <v>131</v>
      </c>
      <c r="C33" s="155" t="s">
        <v>119</v>
      </c>
      <c r="D33" s="17">
        <f>(1*(1.74+1.74+1.41+1.41))</f>
        <v>6.3</v>
      </c>
      <c r="E33" s="156"/>
      <c r="F33" s="156">
        <f>D33*E33</f>
        <v>0</v>
      </c>
      <c r="G33" s="157"/>
    </row>
    <row r="34" spans="1:7" ht="55.2">
      <c r="A34" s="47" t="s">
        <v>51</v>
      </c>
      <c r="B34" s="39" t="s">
        <v>56</v>
      </c>
      <c r="C34" s="16" t="s">
        <v>119</v>
      </c>
      <c r="D34" s="17">
        <f>(0.4*(0.8+0.8))</f>
        <v>0.64000000000000012</v>
      </c>
      <c r="E34" s="18"/>
      <c r="F34" s="18">
        <f t="shared" ref="F34:F35" si="1">D34*E34</f>
        <v>0</v>
      </c>
      <c r="G34" s="27"/>
    </row>
    <row r="35" spans="1:7" ht="55.2">
      <c r="A35" s="47" t="s">
        <v>53</v>
      </c>
      <c r="B35" s="39" t="s">
        <v>58</v>
      </c>
      <c r="C35" s="16" t="s">
        <v>119</v>
      </c>
      <c r="D35" s="158">
        <f>2.6</f>
        <v>2.6</v>
      </c>
      <c r="E35" s="18"/>
      <c r="F35" s="18">
        <f t="shared" si="1"/>
        <v>0</v>
      </c>
      <c r="G35" s="27"/>
    </row>
    <row r="36" spans="1:7">
      <c r="A36" s="47" t="s">
        <v>132</v>
      </c>
      <c r="B36" s="153" t="s">
        <v>47</v>
      </c>
      <c r="C36" s="153"/>
      <c r="D36" s="153"/>
      <c r="E36" s="153"/>
      <c r="F36" s="153"/>
      <c r="G36" s="154"/>
    </row>
    <row r="37" spans="1:7" ht="69">
      <c r="A37" s="47" t="s">
        <v>133</v>
      </c>
      <c r="B37" s="39" t="s">
        <v>49</v>
      </c>
      <c r="C37" s="16" t="s">
        <v>134</v>
      </c>
      <c r="D37" s="17">
        <v>1</v>
      </c>
      <c r="E37" s="18"/>
      <c r="F37" s="18">
        <f>D37*E37</f>
        <v>0</v>
      </c>
      <c r="G37" s="27"/>
    </row>
    <row r="38" spans="1:7" ht="15" thickBot="1">
      <c r="A38" s="40"/>
      <c r="B38" s="41"/>
      <c r="C38" s="48"/>
      <c r="D38" s="43"/>
      <c r="E38" s="44"/>
      <c r="F38" s="44"/>
      <c r="G38" s="45"/>
    </row>
    <row r="39" spans="1:7" ht="15" thickBot="1">
      <c r="A39" s="9">
        <v>6</v>
      </c>
      <c r="B39" s="230" t="s">
        <v>59</v>
      </c>
      <c r="C39" s="230"/>
      <c r="D39" s="230"/>
      <c r="E39" s="230"/>
      <c r="F39" s="230"/>
      <c r="G39" s="10">
        <f>F41</f>
        <v>0</v>
      </c>
    </row>
    <row r="40" spans="1:7">
      <c r="A40" s="33"/>
      <c r="B40" s="34"/>
      <c r="C40" s="46"/>
      <c r="D40" s="36"/>
      <c r="E40" s="37"/>
      <c r="F40" s="37"/>
      <c r="G40" s="38"/>
    </row>
    <row r="41" spans="1:7" ht="55.2">
      <c r="A41" s="52" t="s">
        <v>60</v>
      </c>
      <c r="B41" s="53" t="s">
        <v>135</v>
      </c>
      <c r="C41" s="54" t="s">
        <v>62</v>
      </c>
      <c r="D41" s="55">
        <v>1</v>
      </c>
      <c r="E41" s="56"/>
      <c r="F41" s="56">
        <f>D41*E41</f>
        <v>0</v>
      </c>
      <c r="G41" s="57"/>
    </row>
    <row r="42" spans="1:7" ht="15" thickBot="1">
      <c r="A42" s="40"/>
      <c r="B42" s="41"/>
      <c r="C42" s="48"/>
      <c r="D42" s="43"/>
      <c r="E42" s="44"/>
      <c r="F42" s="44"/>
      <c r="G42" s="45"/>
    </row>
    <row r="43" spans="1:7" ht="15" thickBot="1">
      <c r="A43" s="9">
        <v>7</v>
      </c>
      <c r="B43" s="230" t="s">
        <v>136</v>
      </c>
      <c r="C43" s="230"/>
      <c r="D43" s="230"/>
      <c r="E43" s="230"/>
      <c r="F43" s="230"/>
      <c r="G43" s="10">
        <f>F45+F46</f>
        <v>0</v>
      </c>
    </row>
    <row r="44" spans="1:7">
      <c r="A44" s="33"/>
      <c r="B44" s="34"/>
      <c r="C44" s="35"/>
      <c r="D44" s="36"/>
      <c r="E44" s="37"/>
      <c r="F44" s="37"/>
      <c r="G44" s="38"/>
    </row>
    <row r="45" spans="1:7" ht="55.2">
      <c r="A45" s="47" t="s">
        <v>64</v>
      </c>
      <c r="B45" s="39" t="s">
        <v>137</v>
      </c>
      <c r="C45" s="54" t="s">
        <v>62</v>
      </c>
      <c r="D45" s="17">
        <v>1</v>
      </c>
      <c r="E45" s="18"/>
      <c r="F45" s="18">
        <f>D45*E45</f>
        <v>0</v>
      </c>
      <c r="G45" s="27"/>
    </row>
    <row r="46" spans="1:7" ht="55.2">
      <c r="A46" s="47" t="s">
        <v>138</v>
      </c>
      <c r="B46" s="39" t="s">
        <v>139</v>
      </c>
      <c r="C46" s="54" t="s">
        <v>62</v>
      </c>
      <c r="D46" s="17">
        <v>1</v>
      </c>
      <c r="E46" s="18"/>
      <c r="F46" s="18">
        <f>D46*E46</f>
        <v>0</v>
      </c>
      <c r="G46" s="27"/>
    </row>
    <row r="47" spans="1:7" ht="15" thickBot="1">
      <c r="A47" s="40"/>
      <c r="B47" s="49"/>
      <c r="C47" s="50"/>
      <c r="D47" s="51"/>
      <c r="E47" s="44"/>
      <c r="F47" s="44"/>
      <c r="G47" s="45"/>
    </row>
    <row r="48" spans="1:7" ht="15" thickBot="1">
      <c r="A48" s="9">
        <v>8</v>
      </c>
      <c r="B48" s="230" t="s">
        <v>66</v>
      </c>
      <c r="C48" s="230"/>
      <c r="D48" s="230"/>
      <c r="E48" s="230"/>
      <c r="F48" s="230"/>
      <c r="G48" s="10">
        <f>F50+F51</f>
        <v>0</v>
      </c>
    </row>
    <row r="49" spans="1:7">
      <c r="A49" s="33"/>
      <c r="B49" s="34"/>
      <c r="C49" s="35"/>
      <c r="D49" s="36"/>
      <c r="E49" s="37"/>
      <c r="F49" s="37"/>
      <c r="G49" s="38"/>
    </row>
    <row r="50" spans="1:7" ht="69">
      <c r="A50" s="47" t="s">
        <v>67</v>
      </c>
      <c r="B50" s="39" t="s">
        <v>140</v>
      </c>
      <c r="C50" s="16" t="s">
        <v>62</v>
      </c>
      <c r="D50" s="17">
        <v>1</v>
      </c>
      <c r="E50" s="18"/>
      <c r="F50" s="18">
        <f>D50*E50</f>
        <v>0</v>
      </c>
      <c r="G50" s="27"/>
    </row>
    <row r="51" spans="1:7" ht="69">
      <c r="A51" s="47" t="s">
        <v>105</v>
      </c>
      <c r="B51" s="39" t="s">
        <v>141</v>
      </c>
      <c r="C51" s="16" t="s">
        <v>62</v>
      </c>
      <c r="D51" s="17">
        <v>1</v>
      </c>
      <c r="E51" s="18"/>
      <c r="F51" s="18">
        <f>D51*E51</f>
        <v>0</v>
      </c>
      <c r="G51" s="27"/>
    </row>
    <row r="52" spans="1:7" ht="15" thickBot="1">
      <c r="A52" s="40"/>
      <c r="B52" s="49"/>
      <c r="C52" s="50"/>
      <c r="D52" s="51"/>
      <c r="E52" s="44"/>
      <c r="F52" s="44"/>
      <c r="G52" s="45"/>
    </row>
    <row r="53" spans="1:7" ht="15" thickBot="1">
      <c r="A53" s="9">
        <v>9</v>
      </c>
      <c r="B53" s="230" t="s">
        <v>142</v>
      </c>
      <c r="C53" s="230"/>
      <c r="D53" s="230"/>
      <c r="E53" s="230"/>
      <c r="F53" s="230"/>
      <c r="G53" s="10">
        <f>F55</f>
        <v>0</v>
      </c>
    </row>
    <row r="54" spans="1:7">
      <c r="A54" s="33"/>
      <c r="B54" s="34"/>
      <c r="C54" s="35"/>
      <c r="D54" s="36"/>
      <c r="E54" s="37"/>
      <c r="F54" s="37"/>
      <c r="G54" s="38"/>
    </row>
    <row r="55" spans="1:7" ht="69">
      <c r="A55" s="52" t="s">
        <v>70</v>
      </c>
      <c r="B55" s="131" t="s">
        <v>143</v>
      </c>
      <c r="C55" s="54" t="s">
        <v>62</v>
      </c>
      <c r="D55" s="55">
        <v>1</v>
      </c>
      <c r="E55" s="56"/>
      <c r="F55" s="56">
        <f>D55*E55</f>
        <v>0</v>
      </c>
      <c r="G55" s="57"/>
    </row>
    <row r="56" spans="1:7" ht="15" thickBot="1">
      <c r="A56" s="58"/>
      <c r="B56" s="59"/>
      <c r="C56" s="59"/>
      <c r="D56" s="59"/>
      <c r="E56" s="60"/>
      <c r="F56" s="60"/>
      <c r="G56" s="61"/>
    </row>
    <row r="57" spans="1:7" ht="15" thickBot="1">
      <c r="A57" s="159">
        <v>10</v>
      </c>
      <c r="B57" s="231" t="s">
        <v>144</v>
      </c>
      <c r="C57" s="231"/>
      <c r="D57" s="231"/>
      <c r="E57" s="231"/>
      <c r="F57" s="231"/>
      <c r="G57" s="160">
        <f>SUM(F58:F65)</f>
        <v>0</v>
      </c>
    </row>
    <row r="58" spans="1:7">
      <c r="A58" s="161"/>
      <c r="B58" s="162"/>
      <c r="C58" s="163"/>
      <c r="D58" s="164"/>
      <c r="E58" s="165"/>
      <c r="F58" s="165"/>
      <c r="G58" s="166"/>
    </row>
    <row r="59" spans="1:7" ht="69">
      <c r="A59" s="167" t="s">
        <v>77</v>
      </c>
      <c r="B59" s="39" t="s">
        <v>145</v>
      </c>
      <c r="C59" s="155" t="s">
        <v>50</v>
      </c>
      <c r="D59" s="158">
        <v>1</v>
      </c>
      <c r="E59" s="156"/>
      <c r="F59" s="156">
        <f t="shared" ref="F59:F64" si="2">+D59*E59</f>
        <v>0</v>
      </c>
      <c r="G59" s="157"/>
    </row>
    <row r="60" spans="1:7" ht="69">
      <c r="A60" s="167" t="s">
        <v>77</v>
      </c>
      <c r="B60" s="39" t="s">
        <v>146</v>
      </c>
      <c r="C60" s="155" t="s">
        <v>50</v>
      </c>
      <c r="D60" s="158">
        <v>1</v>
      </c>
      <c r="E60" s="156"/>
      <c r="F60" s="156">
        <f t="shared" si="2"/>
        <v>0</v>
      </c>
      <c r="G60" s="157"/>
    </row>
    <row r="61" spans="1:7" ht="69">
      <c r="A61" s="167" t="s">
        <v>77</v>
      </c>
      <c r="B61" s="39" t="s">
        <v>147</v>
      </c>
      <c r="C61" s="155" t="s">
        <v>50</v>
      </c>
      <c r="D61" s="158">
        <v>1</v>
      </c>
      <c r="E61" s="156"/>
      <c r="F61" s="156">
        <f t="shared" si="2"/>
        <v>0</v>
      </c>
      <c r="G61" s="157"/>
    </row>
    <row r="62" spans="1:7" ht="69">
      <c r="A62" s="167" t="s">
        <v>148</v>
      </c>
      <c r="B62" s="39" t="s">
        <v>149</v>
      </c>
      <c r="C62" s="155" t="s">
        <v>50</v>
      </c>
      <c r="D62" s="158">
        <v>1</v>
      </c>
      <c r="E62" s="156"/>
      <c r="F62" s="156">
        <f t="shared" si="2"/>
        <v>0</v>
      </c>
      <c r="G62" s="157"/>
    </row>
    <row r="63" spans="1:7" ht="69">
      <c r="A63" s="167" t="s">
        <v>148</v>
      </c>
      <c r="B63" s="39" t="s">
        <v>150</v>
      </c>
      <c r="C63" s="155" t="s">
        <v>50</v>
      </c>
      <c r="D63" s="158">
        <v>1</v>
      </c>
      <c r="E63" s="156"/>
      <c r="F63" s="156">
        <f t="shared" si="2"/>
        <v>0</v>
      </c>
      <c r="G63" s="157"/>
    </row>
    <row r="64" spans="1:7" ht="69">
      <c r="A64" s="167" t="s">
        <v>148</v>
      </c>
      <c r="B64" s="39" t="s">
        <v>150</v>
      </c>
      <c r="C64" s="155" t="s">
        <v>50</v>
      </c>
      <c r="D64" s="158">
        <v>1</v>
      </c>
      <c r="E64" s="156"/>
      <c r="F64" s="156">
        <f t="shared" si="2"/>
        <v>0</v>
      </c>
      <c r="G64" s="157"/>
    </row>
    <row r="65" spans="1:7" ht="15" thickBot="1">
      <c r="A65" s="168"/>
      <c r="B65" s="169"/>
      <c r="C65" s="170"/>
      <c r="D65" s="171"/>
      <c r="E65" s="172"/>
      <c r="F65" s="172"/>
      <c r="G65" s="173"/>
    </row>
    <row r="66" spans="1:7" ht="15" thickBot="1">
      <c r="A66" s="62"/>
      <c r="B66" s="232"/>
      <c r="C66" s="232"/>
      <c r="D66" s="232"/>
      <c r="E66" s="232"/>
      <c r="F66" s="232"/>
      <c r="G66" s="232">
        <f>SUM(G8:G65)</f>
        <v>0</v>
      </c>
    </row>
    <row r="67" spans="1:7" ht="15" thickBot="1">
      <c r="A67" s="62"/>
      <c r="B67" s="234" t="s">
        <v>81</v>
      </c>
      <c r="C67" s="234"/>
      <c r="D67" s="234"/>
      <c r="E67" s="234"/>
      <c r="F67" s="234"/>
      <c r="G67" s="233"/>
    </row>
    <row r="73" spans="1:7" ht="15" customHeight="1"/>
  </sheetData>
  <mergeCells count="24">
    <mergeCell ref="B48:F48"/>
    <mergeCell ref="B21:F21"/>
    <mergeCell ref="B25:F25"/>
    <mergeCell ref="B30:F30"/>
    <mergeCell ref="B39:F39"/>
    <mergeCell ref="B43:F43"/>
    <mergeCell ref="B1:E1"/>
    <mergeCell ref="F2:G2"/>
    <mergeCell ref="B3:E3"/>
    <mergeCell ref="F3:G3"/>
    <mergeCell ref="F5:G5"/>
    <mergeCell ref="A7:G7"/>
    <mergeCell ref="B8:F8"/>
    <mergeCell ref="B15:F15"/>
    <mergeCell ref="A5:A6"/>
    <mergeCell ref="B5:B6"/>
    <mergeCell ref="C5:C6"/>
    <mergeCell ref="D5:D6"/>
    <mergeCell ref="E5:E6"/>
    <mergeCell ref="B53:F53"/>
    <mergeCell ref="B57:F57"/>
    <mergeCell ref="B66:F66"/>
    <mergeCell ref="G66:G67"/>
    <mergeCell ref="B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B5" sqref="B5"/>
    </sheetView>
  </sheetViews>
  <sheetFormatPr defaultRowHeight="14.4"/>
  <cols>
    <col min="1" max="1" width="9" style="63" bestFit="1" customWidth="1"/>
    <col min="2" max="2" width="39.5546875" style="64" customWidth="1"/>
    <col min="3" max="3" width="4.5546875" style="64" customWidth="1"/>
    <col min="4" max="4" width="6.5546875" style="64" customWidth="1"/>
    <col min="5" max="5" width="11.44140625" style="65" customWidth="1"/>
    <col min="6" max="6" width="12" style="65" bestFit="1" customWidth="1"/>
    <col min="7" max="7" width="15.109375" style="64" customWidth="1"/>
  </cols>
  <sheetData>
    <row r="1" spans="1:7" ht="8.1" customHeight="1"/>
    <row r="2" spans="1:7">
      <c r="A2" s="96" t="s">
        <v>8</v>
      </c>
      <c r="B2" s="96"/>
      <c r="C2" s="96"/>
      <c r="D2" s="96"/>
      <c r="E2" s="97"/>
      <c r="F2" s="98"/>
      <c r="G2" s="96"/>
    </row>
    <row r="3" spans="1:7">
      <c r="A3" s="99" t="s">
        <v>9</v>
      </c>
      <c r="B3" s="96" t="s">
        <v>10</v>
      </c>
      <c r="C3" s="99"/>
      <c r="E3" s="100"/>
      <c r="F3" s="100"/>
      <c r="G3" s="99"/>
    </row>
    <row r="4" spans="1:7">
      <c r="A4" s="99" t="s">
        <v>11</v>
      </c>
      <c r="B4" s="96"/>
      <c r="C4" s="99"/>
      <c r="D4" s="99"/>
      <c r="E4" s="97"/>
      <c r="F4" s="217"/>
      <c r="G4" s="217"/>
    </row>
    <row r="5" spans="1:7">
      <c r="A5" s="99" t="s">
        <v>12</v>
      </c>
      <c r="B5" s="96" t="s">
        <v>106</v>
      </c>
      <c r="C5" s="99"/>
      <c r="D5" s="99"/>
      <c r="E5" s="97"/>
      <c r="F5" s="217" t="s">
        <v>14</v>
      </c>
      <c r="G5" s="217"/>
    </row>
    <row r="6" spans="1:7" ht="15" thickBot="1">
      <c r="A6" s="99"/>
      <c r="B6" s="96"/>
      <c r="C6" s="99"/>
      <c r="D6" s="99"/>
      <c r="E6" s="101"/>
      <c r="F6" s="101"/>
      <c r="G6" s="99"/>
    </row>
    <row r="7" spans="1:7" ht="15" thickBot="1">
      <c r="A7" s="218" t="s">
        <v>15</v>
      </c>
      <c r="B7" s="218" t="s">
        <v>16</v>
      </c>
      <c r="C7" s="218" t="s">
        <v>17</v>
      </c>
      <c r="D7" s="220" t="s">
        <v>18</v>
      </c>
      <c r="E7" s="222" t="s">
        <v>19</v>
      </c>
      <c r="F7" s="224" t="s">
        <v>20</v>
      </c>
      <c r="G7" s="225"/>
    </row>
    <row r="8" spans="1:7" ht="15" thickBot="1">
      <c r="A8" s="219"/>
      <c r="B8" s="219" t="s">
        <v>21</v>
      </c>
      <c r="C8" s="219" t="s">
        <v>22</v>
      </c>
      <c r="D8" s="221" t="s">
        <v>23</v>
      </c>
      <c r="E8" s="223"/>
      <c r="F8" s="66" t="s">
        <v>24</v>
      </c>
      <c r="G8" s="67" t="s">
        <v>25</v>
      </c>
    </row>
    <row r="9" spans="1:7" ht="12" customHeight="1">
      <c r="A9" s="226"/>
      <c r="B9" s="227"/>
      <c r="C9" s="227"/>
      <c r="D9" s="227"/>
      <c r="E9" s="227"/>
      <c r="F9" s="227"/>
      <c r="G9" s="228"/>
    </row>
    <row r="10" spans="1:7">
      <c r="A10" s="102">
        <v>1</v>
      </c>
      <c r="B10" s="211" t="s">
        <v>26</v>
      </c>
      <c r="C10" s="212"/>
      <c r="D10" s="212"/>
      <c r="E10" s="212"/>
      <c r="F10" s="213"/>
      <c r="G10" s="68">
        <f>+SUM(F12:F13)</f>
        <v>0</v>
      </c>
    </row>
    <row r="11" spans="1:7" ht="6.9" customHeight="1">
      <c r="A11" s="103"/>
      <c r="B11" s="104"/>
      <c r="C11" s="104"/>
      <c r="D11" s="104"/>
      <c r="E11" s="105"/>
      <c r="F11" s="105"/>
      <c r="G11" s="106"/>
    </row>
    <row r="12" spans="1:7" ht="55.2">
      <c r="A12" s="69" t="s">
        <v>27</v>
      </c>
      <c r="B12" s="107" t="s">
        <v>28</v>
      </c>
      <c r="C12" s="70" t="s">
        <v>29</v>
      </c>
      <c r="D12" s="71">
        <f>140*0.15</f>
        <v>21</v>
      </c>
      <c r="E12" s="76"/>
      <c r="F12" s="76">
        <f>+D12*E12</f>
        <v>0</v>
      </c>
      <c r="G12" s="72"/>
    </row>
    <row r="13" spans="1:7" ht="55.2">
      <c r="A13" s="69" t="s">
        <v>84</v>
      </c>
      <c r="B13" s="107" t="s">
        <v>107</v>
      </c>
      <c r="C13" s="70" t="s">
        <v>39</v>
      </c>
      <c r="D13" s="71">
        <f>1*2.83</f>
        <v>2.83</v>
      </c>
      <c r="E13" s="76"/>
      <c r="F13" s="76">
        <f>+D13*E13</f>
        <v>0</v>
      </c>
      <c r="G13" s="72"/>
    </row>
    <row r="14" spans="1:7" ht="6.9" customHeight="1">
      <c r="A14" s="108"/>
      <c r="B14" s="109"/>
      <c r="C14" s="109"/>
      <c r="D14" s="109"/>
      <c r="E14" s="110"/>
      <c r="F14" s="76"/>
      <c r="G14" s="111"/>
    </row>
    <row r="15" spans="1:7">
      <c r="A15" s="102">
        <v>2</v>
      </c>
      <c r="B15" s="211" t="s">
        <v>30</v>
      </c>
      <c r="C15" s="212"/>
      <c r="D15" s="212"/>
      <c r="E15" s="212"/>
      <c r="F15" s="213"/>
      <c r="G15" s="68">
        <f>SUM(F17:F19)</f>
        <v>0</v>
      </c>
    </row>
    <row r="16" spans="1:7">
      <c r="A16" s="103"/>
      <c r="B16" s="104"/>
      <c r="C16" s="104"/>
      <c r="D16" s="104"/>
      <c r="E16" s="105"/>
      <c r="F16" s="105"/>
      <c r="G16" s="106"/>
    </row>
    <row r="17" spans="1:7" ht="96.6">
      <c r="A17" s="69" t="s">
        <v>31</v>
      </c>
      <c r="B17" s="112" t="s">
        <v>32</v>
      </c>
      <c r="C17" s="113"/>
      <c r="D17" s="71"/>
      <c r="E17" s="76"/>
      <c r="F17" s="76"/>
      <c r="G17" s="73"/>
    </row>
    <row r="18" spans="1:7" ht="16.8">
      <c r="A18" s="69" t="s">
        <v>86</v>
      </c>
      <c r="B18" s="112" t="s">
        <v>33</v>
      </c>
      <c r="C18" s="70" t="s">
        <v>29</v>
      </c>
      <c r="D18" s="76">
        <f>9.4*0.2*0.4*2+10.45*0.2*0.4*2+4.5*0.2*0.4*6</f>
        <v>5.3360000000000003</v>
      </c>
      <c r="E18" s="76"/>
      <c r="F18" s="76">
        <f t="shared" ref="F18:F19" si="0">D18*E18</f>
        <v>0</v>
      </c>
      <c r="G18" s="73"/>
    </row>
    <row r="19" spans="1:7" ht="16.8">
      <c r="A19" s="69" t="s">
        <v>87</v>
      </c>
      <c r="B19" s="112" t="s">
        <v>35</v>
      </c>
      <c r="C19" s="70" t="s">
        <v>29</v>
      </c>
      <c r="D19" s="71">
        <f>+(68.51+5.63)*0.15</f>
        <v>11.121</v>
      </c>
      <c r="E19" s="76"/>
      <c r="F19" s="76">
        <f t="shared" si="0"/>
        <v>0</v>
      </c>
      <c r="G19" s="73"/>
    </row>
    <row r="20" spans="1:7" ht="6.9" customHeight="1">
      <c r="A20" s="108"/>
      <c r="B20" s="114"/>
      <c r="C20" s="114"/>
      <c r="D20" s="114"/>
      <c r="E20" s="115"/>
      <c r="F20" s="115"/>
      <c r="G20" s="116"/>
    </row>
    <row r="21" spans="1:7">
      <c r="A21" s="102">
        <v>3</v>
      </c>
      <c r="B21" s="211" t="s">
        <v>36</v>
      </c>
      <c r="C21" s="212"/>
      <c r="D21" s="212"/>
      <c r="E21" s="212"/>
      <c r="F21" s="213"/>
      <c r="G21" s="68">
        <f>+SUM(F23:F24)</f>
        <v>0</v>
      </c>
    </row>
    <row r="22" spans="1:7" ht="6.9" customHeight="1">
      <c r="A22" s="103"/>
      <c r="B22" s="104"/>
      <c r="C22" s="104"/>
      <c r="D22" s="104"/>
      <c r="E22" s="105"/>
      <c r="F22" s="105"/>
      <c r="G22" s="106"/>
    </row>
    <row r="23" spans="1:7" ht="69">
      <c r="A23" s="74" t="s">
        <v>37</v>
      </c>
      <c r="B23" s="75" t="s">
        <v>108</v>
      </c>
      <c r="C23" s="70" t="s">
        <v>39</v>
      </c>
      <c r="D23" s="71">
        <f>(0.97+0.12)*2.83</f>
        <v>3.0846999999999998</v>
      </c>
      <c r="E23" s="76"/>
      <c r="F23" s="76">
        <f t="shared" ref="F23:F24" si="1">D23*E23</f>
        <v>0</v>
      </c>
      <c r="G23" s="73"/>
    </row>
    <row r="24" spans="1:7" ht="85.2">
      <c r="A24" s="74" t="s">
        <v>89</v>
      </c>
      <c r="B24" s="75" t="s">
        <v>38</v>
      </c>
      <c r="C24" s="70" t="s">
        <v>39</v>
      </c>
      <c r="D24" s="80">
        <v>10</v>
      </c>
      <c r="E24" s="76"/>
      <c r="F24" s="76">
        <f t="shared" si="1"/>
        <v>0</v>
      </c>
      <c r="G24" s="82"/>
    </row>
    <row r="25" spans="1:7">
      <c r="A25" s="77"/>
      <c r="B25" s="78"/>
      <c r="C25" s="79"/>
      <c r="D25" s="80"/>
      <c r="E25" s="81"/>
      <c r="F25" s="117"/>
      <c r="G25" s="82"/>
    </row>
    <row r="26" spans="1:7">
      <c r="A26" s="102">
        <v>4</v>
      </c>
      <c r="B26" s="211" t="s">
        <v>109</v>
      </c>
      <c r="C26" s="212"/>
      <c r="D26" s="212"/>
      <c r="E26" s="212"/>
      <c r="F26" s="213"/>
      <c r="G26" s="68">
        <f>+SUM(F28)</f>
        <v>0</v>
      </c>
    </row>
    <row r="27" spans="1:7">
      <c r="A27" s="74"/>
      <c r="B27" s="75"/>
      <c r="C27" s="118"/>
      <c r="D27" s="71"/>
      <c r="E27" s="76"/>
      <c r="F27" s="76"/>
      <c r="G27" s="73"/>
    </row>
    <row r="28" spans="1:7" ht="55.2">
      <c r="A28" s="74" t="s">
        <v>41</v>
      </c>
      <c r="B28" s="75" t="s">
        <v>61</v>
      </c>
      <c r="C28" s="70" t="s">
        <v>62</v>
      </c>
      <c r="D28" s="71">
        <v>1</v>
      </c>
      <c r="E28" s="76"/>
      <c r="F28" s="76">
        <f t="shared" ref="F28" si="2">D28*E28</f>
        <v>0</v>
      </c>
      <c r="G28" s="73"/>
    </row>
    <row r="29" spans="1:7">
      <c r="A29" s="74"/>
      <c r="B29" s="75"/>
      <c r="C29" s="70"/>
      <c r="D29" s="71"/>
      <c r="E29" s="76"/>
      <c r="F29" s="76"/>
      <c r="G29" s="73"/>
    </row>
    <row r="30" spans="1:7">
      <c r="A30" s="102">
        <v>5</v>
      </c>
      <c r="B30" s="211" t="s">
        <v>110</v>
      </c>
      <c r="C30" s="212"/>
      <c r="D30" s="212"/>
      <c r="E30" s="212"/>
      <c r="F30" s="213"/>
      <c r="G30" s="68">
        <f>SUM(F32:F32)</f>
        <v>0</v>
      </c>
    </row>
    <row r="31" spans="1:7">
      <c r="A31" s="77"/>
      <c r="B31" s="78"/>
      <c r="C31" s="119"/>
      <c r="D31" s="80"/>
      <c r="E31" s="81"/>
      <c r="F31" s="117"/>
      <c r="G31" s="82"/>
    </row>
    <row r="32" spans="1:7" ht="55.2">
      <c r="A32" s="77" t="s">
        <v>46</v>
      </c>
      <c r="B32" s="78" t="s">
        <v>65</v>
      </c>
      <c r="C32" s="119" t="s">
        <v>62</v>
      </c>
      <c r="D32" s="80">
        <v>1</v>
      </c>
      <c r="E32" s="81"/>
      <c r="F32" s="117">
        <f>+D32*E32</f>
        <v>0</v>
      </c>
      <c r="G32" s="82"/>
    </row>
    <row r="33" spans="1:7">
      <c r="A33" s="74"/>
      <c r="B33" s="75"/>
      <c r="C33" s="70"/>
      <c r="D33" s="71"/>
      <c r="E33" s="76"/>
      <c r="F33" s="76"/>
      <c r="G33" s="73"/>
    </row>
    <row r="34" spans="1:7">
      <c r="A34" s="102">
        <v>6</v>
      </c>
      <c r="B34" s="211" t="s">
        <v>111</v>
      </c>
      <c r="C34" s="212"/>
      <c r="D34" s="212"/>
      <c r="E34" s="212"/>
      <c r="F34" s="213"/>
      <c r="G34" s="68">
        <f>SUM(F36:F36)</f>
        <v>0</v>
      </c>
    </row>
    <row r="35" spans="1:7">
      <c r="A35" s="77"/>
      <c r="B35" s="78"/>
      <c r="C35" s="119"/>
      <c r="D35" s="80"/>
      <c r="E35" s="81"/>
      <c r="F35" s="117"/>
      <c r="G35" s="82"/>
    </row>
    <row r="36" spans="1:7" ht="69">
      <c r="A36" s="77" t="s">
        <v>60</v>
      </c>
      <c r="B36" s="78" t="s">
        <v>68</v>
      </c>
      <c r="C36" s="119" t="s">
        <v>62</v>
      </c>
      <c r="D36" s="80">
        <v>1</v>
      </c>
      <c r="E36" s="81"/>
      <c r="F36" s="117">
        <f>+D36*E36</f>
        <v>0</v>
      </c>
      <c r="G36" s="82"/>
    </row>
    <row r="37" spans="1:7">
      <c r="A37" s="77"/>
      <c r="B37" s="78"/>
      <c r="C37" s="119"/>
      <c r="D37" s="80"/>
      <c r="E37" s="81"/>
      <c r="F37" s="117"/>
      <c r="G37" s="82"/>
    </row>
    <row r="38" spans="1:7">
      <c r="A38" s="102">
        <v>7</v>
      </c>
      <c r="B38" s="211" t="s">
        <v>112</v>
      </c>
      <c r="C38" s="212"/>
      <c r="D38" s="212"/>
      <c r="E38" s="212"/>
      <c r="F38" s="213"/>
      <c r="G38" s="68">
        <f>SUM(F40:F41)</f>
        <v>0</v>
      </c>
    </row>
    <row r="39" spans="1:7">
      <c r="A39" s="77"/>
      <c r="B39" s="145"/>
      <c r="C39" s="146"/>
      <c r="D39" s="147"/>
      <c r="E39" s="148"/>
      <c r="F39" s="148"/>
      <c r="G39" s="82"/>
    </row>
    <row r="40" spans="1:7" ht="41.4">
      <c r="A40" s="77" t="s">
        <v>113</v>
      </c>
      <c r="B40" s="78" t="s">
        <v>114</v>
      </c>
      <c r="C40" s="119" t="s">
        <v>50</v>
      </c>
      <c r="D40" s="80">
        <v>1</v>
      </c>
      <c r="E40" s="81"/>
      <c r="F40" s="117">
        <f>+D40*E40</f>
        <v>0</v>
      </c>
      <c r="G40" s="82"/>
    </row>
    <row r="41" spans="1:7" ht="41.4">
      <c r="A41" s="77" t="s">
        <v>115</v>
      </c>
      <c r="B41" s="78" t="s">
        <v>116</v>
      </c>
      <c r="C41" s="119" t="s">
        <v>50</v>
      </c>
      <c r="D41" s="80">
        <v>2</v>
      </c>
      <c r="E41" s="81"/>
      <c r="F41" s="117">
        <f>D41*E41</f>
        <v>0</v>
      </c>
      <c r="G41" s="82"/>
    </row>
    <row r="42" spans="1:7" ht="15" thickBot="1">
      <c r="A42" s="77"/>
      <c r="B42" s="78"/>
      <c r="C42" s="119"/>
      <c r="D42" s="80"/>
      <c r="E42" s="81"/>
      <c r="F42" s="117"/>
      <c r="G42" s="82"/>
    </row>
    <row r="43" spans="1:7">
      <c r="A43" s="83"/>
      <c r="B43" s="214"/>
      <c r="C43" s="215"/>
      <c r="D43" s="215"/>
      <c r="E43" s="215"/>
      <c r="F43" s="216"/>
      <c r="G43" s="206">
        <f>SUM(G10:G41)</f>
        <v>0</v>
      </c>
    </row>
    <row r="44" spans="1:7" ht="15" thickBot="1">
      <c r="A44" s="84"/>
      <c r="B44" s="208" t="s">
        <v>81</v>
      </c>
      <c r="C44" s="209"/>
      <c r="D44" s="209"/>
      <c r="E44" s="209"/>
      <c r="F44" s="210"/>
      <c r="G44" s="207"/>
    </row>
  </sheetData>
  <mergeCells count="19">
    <mergeCell ref="F4:G4"/>
    <mergeCell ref="F5:G5"/>
    <mergeCell ref="A7:A8"/>
    <mergeCell ref="B7:B8"/>
    <mergeCell ref="C7:C8"/>
    <mergeCell ref="D7:D8"/>
    <mergeCell ref="E7:E8"/>
    <mergeCell ref="F7:G7"/>
    <mergeCell ref="B43:F43"/>
    <mergeCell ref="G43:G44"/>
    <mergeCell ref="B44:F44"/>
    <mergeCell ref="B38:F38"/>
    <mergeCell ref="A9:G9"/>
    <mergeCell ref="B10:F10"/>
    <mergeCell ref="B15:F15"/>
    <mergeCell ref="B21:F21"/>
    <mergeCell ref="B26:F26"/>
    <mergeCell ref="B30:F30"/>
    <mergeCell ref="B34:F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B3" sqref="B3:E3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10">
      <c r="A1" s="1" t="s">
        <v>9</v>
      </c>
      <c r="B1" s="239" t="s">
        <v>10</v>
      </c>
      <c r="C1" s="239"/>
      <c r="D1" s="239"/>
      <c r="E1" s="239"/>
      <c r="F1" s="2"/>
      <c r="G1" s="3"/>
    </row>
    <row r="2" spans="1:10">
      <c r="A2" s="1" t="s">
        <v>11</v>
      </c>
      <c r="B2" s="4"/>
      <c r="C2" s="3"/>
      <c r="D2" s="3"/>
      <c r="E2" s="5"/>
      <c r="F2" s="240"/>
      <c r="G2" s="240"/>
    </row>
    <row r="3" spans="1:10">
      <c r="A3" s="1" t="s">
        <v>12</v>
      </c>
      <c r="B3" s="239" t="s">
        <v>151</v>
      </c>
      <c r="C3" s="239"/>
      <c r="D3" s="239"/>
      <c r="E3" s="239"/>
      <c r="F3" s="240" t="s">
        <v>14</v>
      </c>
      <c r="G3" s="240"/>
    </row>
    <row r="4" spans="1:10" ht="15" thickBot="1">
      <c r="A4" s="3"/>
      <c r="B4" s="4"/>
      <c r="C4" s="3"/>
      <c r="D4" s="3"/>
      <c r="E4" s="6"/>
      <c r="F4" s="6"/>
      <c r="G4" s="3"/>
    </row>
    <row r="5" spans="1:10" ht="15" thickBot="1">
      <c r="A5" s="233" t="s">
        <v>15</v>
      </c>
      <c r="B5" s="233" t="s">
        <v>16</v>
      </c>
      <c r="C5" s="233" t="s">
        <v>17</v>
      </c>
      <c r="D5" s="232" t="s">
        <v>18</v>
      </c>
      <c r="E5" s="238" t="s">
        <v>19</v>
      </c>
      <c r="F5" s="233" t="s">
        <v>20</v>
      </c>
      <c r="G5" s="233"/>
    </row>
    <row r="6" spans="1:10" ht="15" thickBot="1">
      <c r="A6" s="233"/>
      <c r="B6" s="233" t="s">
        <v>21</v>
      </c>
      <c r="C6" s="233" t="s">
        <v>22</v>
      </c>
      <c r="D6" s="232" t="s">
        <v>23</v>
      </c>
      <c r="E6" s="238"/>
      <c r="F6" s="7" t="s">
        <v>24</v>
      </c>
      <c r="G6" s="8" t="s">
        <v>25</v>
      </c>
    </row>
    <row r="7" spans="1:10" ht="15" thickBot="1">
      <c r="A7" s="233"/>
      <c r="B7" s="233"/>
      <c r="C7" s="233"/>
      <c r="D7" s="233"/>
      <c r="E7" s="233"/>
      <c r="F7" s="233"/>
      <c r="G7" s="233"/>
    </row>
    <row r="8" spans="1:10" ht="15" thickBot="1">
      <c r="A8" s="9">
        <v>1</v>
      </c>
      <c r="B8" s="230" t="s">
        <v>26</v>
      </c>
      <c r="C8" s="230"/>
      <c r="D8" s="230"/>
      <c r="E8" s="230"/>
      <c r="F8" s="230"/>
      <c r="G8" s="10">
        <f>F10+F11</f>
        <v>0</v>
      </c>
    </row>
    <row r="9" spans="1:10">
      <c r="A9" s="11"/>
      <c r="B9" s="4"/>
      <c r="C9" s="4"/>
      <c r="D9" s="4"/>
      <c r="E9" s="12"/>
      <c r="F9" s="12"/>
      <c r="G9" s="13"/>
    </row>
    <row r="10" spans="1:10" ht="55.2">
      <c r="A10" s="14" t="s">
        <v>27</v>
      </c>
      <c r="B10" s="15" t="s">
        <v>118</v>
      </c>
      <c r="C10" s="16" t="s">
        <v>119</v>
      </c>
      <c r="D10" s="17">
        <f>(0.2*1.81)+(0.2*(3.62+3.02+3.02+3.62+2.57+2.53+1.34+2.57+2.92+2.57+4.07+2.45+2.45+1.81+2.71+2.71+2.58+3.8+3.8+4.28+1.42))+(0.2*3*16)+(1.2*1.1)</f>
        <v>23.254000000000005</v>
      </c>
      <c r="E10" s="18"/>
      <c r="F10" s="18">
        <f t="shared" ref="F10" si="0">D10*E10</f>
        <v>0</v>
      </c>
      <c r="G10" s="19"/>
    </row>
    <row r="11" spans="1:10" ht="55.2">
      <c r="A11" s="14" t="s">
        <v>84</v>
      </c>
      <c r="B11" s="15" t="s">
        <v>124</v>
      </c>
      <c r="C11" s="16" t="s">
        <v>125</v>
      </c>
      <c r="D11" s="17">
        <f>0.15*(91.9)</f>
        <v>13.785</v>
      </c>
      <c r="E11" s="18"/>
      <c r="F11" s="18">
        <f>D11*E11</f>
        <v>0</v>
      </c>
      <c r="G11" s="19"/>
    </row>
    <row r="12" spans="1:10" ht="15" thickBot="1">
      <c r="A12" s="20"/>
      <c r="B12" s="21"/>
      <c r="C12" s="21"/>
      <c r="D12" s="21"/>
      <c r="E12" s="22"/>
      <c r="F12" s="22"/>
      <c r="G12" s="23"/>
      <c r="J12" s="85"/>
    </row>
    <row r="13" spans="1:10" ht="15" thickBot="1">
      <c r="A13" s="9">
        <v>2</v>
      </c>
      <c r="B13" s="230" t="s">
        <v>152</v>
      </c>
      <c r="C13" s="230"/>
      <c r="D13" s="230"/>
      <c r="E13" s="230"/>
      <c r="F13" s="230"/>
      <c r="G13" s="10">
        <f>F15</f>
        <v>0</v>
      </c>
    </row>
    <row r="14" spans="1:10">
      <c r="A14" s="86"/>
      <c r="B14" s="87"/>
      <c r="C14" s="35"/>
      <c r="D14" s="36"/>
      <c r="E14" s="37"/>
      <c r="F14" s="37"/>
      <c r="G14" s="88"/>
    </row>
    <row r="15" spans="1:10" ht="55.2">
      <c r="A15" s="120" t="s">
        <v>31</v>
      </c>
      <c r="B15" s="121" t="s">
        <v>153</v>
      </c>
      <c r="C15" s="122" t="s">
        <v>125</v>
      </c>
      <c r="D15" s="123">
        <f>0.8*0.8*0.4*16</f>
        <v>4.096000000000001</v>
      </c>
      <c r="E15" s="124"/>
      <c r="F15" s="124">
        <f>D15*E15</f>
        <v>0</v>
      </c>
      <c r="G15" s="125"/>
    </row>
    <row r="16" spans="1:10" ht="15" thickBot="1">
      <c r="A16" s="89"/>
      <c r="B16" s="90"/>
      <c r="C16" s="42"/>
      <c r="D16" s="43"/>
      <c r="E16" s="44"/>
      <c r="F16" s="44"/>
      <c r="G16" s="91"/>
    </row>
    <row r="17" spans="1:7" ht="15" thickBot="1">
      <c r="A17" s="9">
        <v>3</v>
      </c>
      <c r="B17" s="230" t="s">
        <v>154</v>
      </c>
      <c r="C17" s="230"/>
      <c r="D17" s="230"/>
      <c r="E17" s="230"/>
      <c r="F17" s="230"/>
      <c r="G17" s="10">
        <f>F19+F21+F22+F23+F24</f>
        <v>0</v>
      </c>
    </row>
    <row r="18" spans="1:7">
      <c r="A18" s="86"/>
      <c r="B18" s="87"/>
      <c r="C18" s="35"/>
      <c r="D18" s="36"/>
      <c r="E18" s="37"/>
      <c r="F18" s="37"/>
      <c r="G18" s="88"/>
    </row>
    <row r="19" spans="1:7" ht="41.4">
      <c r="A19" s="126" t="s">
        <v>37</v>
      </c>
      <c r="B19" s="127" t="s">
        <v>155</v>
      </c>
      <c r="C19" s="122" t="s">
        <v>119</v>
      </c>
      <c r="D19" s="122">
        <f>0.6*0.6*14</f>
        <v>5.04</v>
      </c>
      <c r="E19" s="128"/>
      <c r="F19" s="129">
        <f>D19*E19</f>
        <v>0</v>
      </c>
      <c r="G19" s="130"/>
    </row>
    <row r="20" spans="1:7" ht="96.6">
      <c r="A20" s="24" t="s">
        <v>89</v>
      </c>
      <c r="B20" s="25" t="s">
        <v>32</v>
      </c>
      <c r="C20" s="26"/>
      <c r="D20" s="17"/>
      <c r="E20" s="18"/>
      <c r="F20" s="18"/>
      <c r="G20" s="27"/>
    </row>
    <row r="21" spans="1:7" ht="15">
      <c r="A21" s="28" t="s">
        <v>156</v>
      </c>
      <c r="B21" s="25" t="s">
        <v>157</v>
      </c>
      <c r="C21" s="16" t="s">
        <v>125</v>
      </c>
      <c r="D21" s="17">
        <f>0.5*0.5*0.4*14</f>
        <v>1.4000000000000001</v>
      </c>
      <c r="E21" s="18"/>
      <c r="F21" s="18">
        <f>D21*E21</f>
        <v>0</v>
      </c>
      <c r="G21" s="27"/>
    </row>
    <row r="22" spans="1:7" ht="15">
      <c r="A22" s="28" t="s">
        <v>158</v>
      </c>
      <c r="B22" s="25" t="s">
        <v>159</v>
      </c>
      <c r="C22" s="16" t="s">
        <v>125</v>
      </c>
      <c r="D22" s="17">
        <f>0.2*0.2*3*14</f>
        <v>1.6800000000000004</v>
      </c>
      <c r="E22" s="18"/>
      <c r="F22" s="18">
        <f>D22*E22</f>
        <v>0</v>
      </c>
      <c r="G22" s="27"/>
    </row>
    <row r="23" spans="1:7" ht="15">
      <c r="A23" s="28" t="s">
        <v>160</v>
      </c>
      <c r="B23" s="25" t="s">
        <v>33</v>
      </c>
      <c r="C23" s="16" t="s">
        <v>125</v>
      </c>
      <c r="D23" s="17">
        <f>0.2*0.4*(3.02+3.02+2.53+1.34+2.57+2.57+2.92+0.94+2.57+4.07+2.45+1.81+2.71+2.71+2.58+3.8+3.8+4.28+1.42)</f>
        <v>4.0888</v>
      </c>
      <c r="E23" s="18"/>
      <c r="F23" s="18">
        <f>D23*E23</f>
        <v>0</v>
      </c>
      <c r="G23" s="27"/>
    </row>
    <row r="24" spans="1:7" ht="15">
      <c r="A24" s="28" t="s">
        <v>161</v>
      </c>
      <c r="B24" s="25" t="s">
        <v>35</v>
      </c>
      <c r="C24" s="16" t="s">
        <v>125</v>
      </c>
      <c r="D24" s="17">
        <f>0.15*(5.47+6.96+10.49+9.77+17.42)</f>
        <v>7.5164999999999997</v>
      </c>
      <c r="E24" s="18"/>
      <c r="F24" s="18">
        <f>D24*E24</f>
        <v>0</v>
      </c>
      <c r="G24" s="27"/>
    </row>
    <row r="25" spans="1:7" ht="15" thickBot="1">
      <c r="A25" s="29"/>
      <c r="B25" s="30"/>
      <c r="C25" s="30"/>
      <c r="D25" s="30"/>
      <c r="E25" s="31"/>
      <c r="F25" s="31"/>
      <c r="G25" s="32"/>
    </row>
    <row r="26" spans="1:7" ht="15" thickBot="1">
      <c r="A26" s="9">
        <v>4</v>
      </c>
      <c r="B26" s="230" t="s">
        <v>162</v>
      </c>
      <c r="C26" s="230"/>
      <c r="D26" s="230"/>
      <c r="E26" s="230"/>
      <c r="F26" s="230"/>
      <c r="G26" s="10">
        <f>F28+F29</f>
        <v>0</v>
      </c>
    </row>
    <row r="27" spans="1:7">
      <c r="A27" s="94"/>
      <c r="B27" s="95"/>
      <c r="C27" s="95"/>
      <c r="D27" s="95"/>
      <c r="E27" s="92"/>
      <c r="F27" s="92"/>
      <c r="G27" s="93"/>
    </row>
    <row r="28" spans="1:7" ht="96.6">
      <c r="A28" s="47" t="s">
        <v>41</v>
      </c>
      <c r="B28" s="39" t="s">
        <v>126</v>
      </c>
      <c r="C28" s="16" t="s">
        <v>119</v>
      </c>
      <c r="D28" s="17">
        <f>(0.2*(3.02+3.02+2.57+2.53+1.34+2.57+2.92+2.57+4.07+1.81+1.81+2.71+2.71+2.58+3.8+3.8+4.28+1.42))</f>
        <v>9.9059999999999988</v>
      </c>
      <c r="E28" s="18"/>
      <c r="F28" s="18">
        <f>D28*E28</f>
        <v>0</v>
      </c>
      <c r="G28" s="27"/>
    </row>
    <row r="29" spans="1:7" ht="69">
      <c r="A29" s="47" t="s">
        <v>43</v>
      </c>
      <c r="B29" s="39" t="s">
        <v>108</v>
      </c>
      <c r="C29" s="16" t="s">
        <v>119</v>
      </c>
      <c r="D29" s="17">
        <f>(0.74*2.1)</f>
        <v>1.554</v>
      </c>
      <c r="E29" s="18"/>
      <c r="F29" s="18">
        <f>D29*E29</f>
        <v>0</v>
      </c>
      <c r="G29" s="27"/>
    </row>
    <row r="30" spans="1:7" ht="15" thickBot="1">
      <c r="A30" s="40"/>
      <c r="B30" s="41"/>
      <c r="C30" s="42"/>
      <c r="D30" s="43"/>
      <c r="E30" s="44"/>
      <c r="F30" s="44"/>
      <c r="G30" s="45"/>
    </row>
    <row r="31" spans="1:7" ht="15" thickBot="1">
      <c r="A31" s="9">
        <v>5</v>
      </c>
      <c r="B31" s="230" t="s">
        <v>163</v>
      </c>
      <c r="C31" s="230"/>
      <c r="D31" s="230"/>
      <c r="E31" s="230"/>
      <c r="F31" s="230"/>
      <c r="G31" s="10">
        <f>F33+F34</f>
        <v>0</v>
      </c>
    </row>
    <row r="32" spans="1:7">
      <c r="A32" s="33"/>
      <c r="B32" s="34"/>
      <c r="C32" s="35"/>
      <c r="D32" s="36"/>
      <c r="E32" s="37"/>
      <c r="F32" s="37"/>
      <c r="G32" s="38"/>
    </row>
    <row r="33" spans="1:7" ht="69">
      <c r="A33" s="28" t="s">
        <v>46</v>
      </c>
      <c r="B33" s="152" t="s">
        <v>164</v>
      </c>
      <c r="C33" s="16" t="s">
        <v>119</v>
      </c>
      <c r="D33" s="17">
        <f>(0.74*2.1)</f>
        <v>1.554</v>
      </c>
      <c r="E33" s="18"/>
      <c r="F33" s="18">
        <f>D33*E33</f>
        <v>0</v>
      </c>
      <c r="G33" s="27"/>
    </row>
    <row r="34" spans="1:7" ht="27.6">
      <c r="A34" s="28" t="s">
        <v>132</v>
      </c>
      <c r="B34" s="152" t="s">
        <v>128</v>
      </c>
      <c r="C34" s="16" t="s">
        <v>119</v>
      </c>
      <c r="D34" s="17">
        <f>(2.8*(7.24+1.63+1.63))-(1.46*1+0.82*2.1+0.7*2.1+0.69*1)</f>
        <v>24.058</v>
      </c>
      <c r="E34" s="18"/>
      <c r="F34" s="18">
        <f>D34*E34</f>
        <v>0</v>
      </c>
      <c r="G34" s="27"/>
    </row>
    <row r="35" spans="1:7" ht="15" thickBot="1">
      <c r="A35" s="40"/>
      <c r="B35" s="41"/>
      <c r="C35" s="42"/>
      <c r="D35" s="43"/>
      <c r="E35" s="44"/>
      <c r="F35" s="44"/>
      <c r="G35" s="45"/>
    </row>
    <row r="36" spans="1:7" ht="15" thickBot="1">
      <c r="A36" s="9">
        <v>6</v>
      </c>
      <c r="B36" s="230" t="s">
        <v>165</v>
      </c>
      <c r="C36" s="230"/>
      <c r="D36" s="230"/>
      <c r="E36" s="230"/>
      <c r="F36" s="230"/>
      <c r="G36" s="10">
        <f>SUM(F37:F44)</f>
        <v>0</v>
      </c>
    </row>
    <row r="37" spans="1:7">
      <c r="A37" s="33"/>
      <c r="B37" s="34"/>
      <c r="C37" s="46"/>
      <c r="D37" s="36"/>
      <c r="E37" s="37"/>
      <c r="F37" s="37"/>
      <c r="G37" s="38"/>
    </row>
    <row r="38" spans="1:7">
      <c r="A38" s="47" t="s">
        <v>60</v>
      </c>
      <c r="B38" s="153" t="s">
        <v>130</v>
      </c>
      <c r="C38" s="153"/>
      <c r="D38" s="153"/>
      <c r="E38" s="153"/>
      <c r="F38" s="153"/>
      <c r="G38" s="154"/>
    </row>
    <row r="39" spans="1:7" ht="69">
      <c r="A39" s="47" t="s">
        <v>166</v>
      </c>
      <c r="B39" s="152" t="s">
        <v>164</v>
      </c>
      <c r="C39" s="155" t="s">
        <v>119</v>
      </c>
      <c r="D39" s="17">
        <f>(0.74*2.1)</f>
        <v>1.554</v>
      </c>
      <c r="E39" s="156"/>
      <c r="F39" s="156">
        <f>D39*E39</f>
        <v>0</v>
      </c>
      <c r="G39" s="157"/>
    </row>
    <row r="40" spans="1:7" ht="27.6">
      <c r="A40" s="47" t="s">
        <v>167</v>
      </c>
      <c r="B40" s="152" t="s">
        <v>131</v>
      </c>
      <c r="C40" s="155" t="s">
        <v>119</v>
      </c>
      <c r="D40" s="17">
        <f>(2.74*(3.02+3.02+1.81+1.81))-(0.77*2.1+0.54*1+1.22*0.7)</f>
        <v>23.457400000000003</v>
      </c>
      <c r="E40" s="156"/>
      <c r="F40" s="156">
        <f>D40*E40</f>
        <v>0</v>
      </c>
      <c r="G40" s="157"/>
    </row>
    <row r="41" spans="1:7" ht="55.2">
      <c r="A41" s="47" t="s">
        <v>168</v>
      </c>
      <c r="B41" s="39" t="s">
        <v>56</v>
      </c>
      <c r="C41" s="16" t="s">
        <v>119</v>
      </c>
      <c r="D41" s="17">
        <f>(1.6*(0.7+1.22))</f>
        <v>3.0720000000000001</v>
      </c>
      <c r="E41" s="18"/>
      <c r="F41" s="18">
        <f t="shared" ref="F41" si="1">D41*E41</f>
        <v>0</v>
      </c>
      <c r="G41" s="27"/>
    </row>
    <row r="42" spans="1:7">
      <c r="A42" s="47" t="s">
        <v>100</v>
      </c>
      <c r="B42" s="153" t="s">
        <v>47</v>
      </c>
      <c r="C42" s="153"/>
      <c r="D42" s="153"/>
      <c r="E42" s="153"/>
      <c r="F42" s="153"/>
      <c r="G42" s="154"/>
    </row>
    <row r="43" spans="1:7" ht="69">
      <c r="A43" s="47" t="s">
        <v>169</v>
      </c>
      <c r="B43" s="39" t="s">
        <v>49</v>
      </c>
      <c r="C43" s="16" t="s">
        <v>134</v>
      </c>
      <c r="D43" s="17">
        <v>1</v>
      </c>
      <c r="E43" s="18"/>
      <c r="F43" s="18">
        <f>D43*E43</f>
        <v>0</v>
      </c>
      <c r="G43" s="27"/>
    </row>
    <row r="44" spans="1:7" ht="15" thickBot="1">
      <c r="A44" s="47"/>
      <c r="B44" s="41"/>
      <c r="C44" s="48"/>
      <c r="D44" s="43"/>
      <c r="E44" s="44"/>
      <c r="F44" s="44"/>
      <c r="G44" s="45"/>
    </row>
    <row r="45" spans="1:7" ht="15" thickBot="1">
      <c r="A45" s="9">
        <v>7</v>
      </c>
      <c r="B45" s="230" t="s">
        <v>170</v>
      </c>
      <c r="C45" s="230"/>
      <c r="D45" s="230"/>
      <c r="E45" s="230"/>
      <c r="F45" s="230"/>
      <c r="G45" s="10">
        <f>F47</f>
        <v>0</v>
      </c>
    </row>
    <row r="46" spans="1:7">
      <c r="A46" s="33"/>
      <c r="B46" s="34"/>
      <c r="C46" s="46"/>
      <c r="D46" s="36"/>
      <c r="E46" s="37"/>
      <c r="F46" s="37"/>
      <c r="G46" s="38"/>
    </row>
    <row r="47" spans="1:7" ht="55.2">
      <c r="A47" s="52" t="s">
        <v>64</v>
      </c>
      <c r="B47" s="53" t="s">
        <v>135</v>
      </c>
      <c r="C47" s="54" t="s">
        <v>62</v>
      </c>
      <c r="D47" s="55">
        <v>1</v>
      </c>
      <c r="E47" s="56"/>
      <c r="F47" s="56">
        <f>D47*E47</f>
        <v>0</v>
      </c>
      <c r="G47" s="57"/>
    </row>
    <row r="48" spans="1:7" ht="15" thickBot="1">
      <c r="A48" s="40"/>
      <c r="B48" s="41"/>
      <c r="C48" s="48"/>
      <c r="D48" s="43"/>
      <c r="E48" s="44"/>
      <c r="F48" s="44"/>
      <c r="G48" s="45"/>
    </row>
    <row r="49" spans="1:7" ht="15" thickBot="1">
      <c r="A49" s="9">
        <v>8</v>
      </c>
      <c r="B49" s="230" t="s">
        <v>171</v>
      </c>
      <c r="C49" s="230"/>
      <c r="D49" s="230"/>
      <c r="E49" s="230"/>
      <c r="F49" s="230"/>
      <c r="G49" s="10">
        <f>F51+F52</f>
        <v>0</v>
      </c>
    </row>
    <row r="50" spans="1:7">
      <c r="A50" s="33"/>
      <c r="B50" s="34"/>
      <c r="C50" s="35"/>
      <c r="D50" s="36"/>
      <c r="E50" s="37"/>
      <c r="F50" s="37"/>
      <c r="G50" s="38"/>
    </row>
    <row r="51" spans="1:7" ht="55.2">
      <c r="A51" s="47" t="s">
        <v>67</v>
      </c>
      <c r="B51" s="39" t="s">
        <v>137</v>
      </c>
      <c r="C51" s="54" t="s">
        <v>62</v>
      </c>
      <c r="D51" s="17">
        <v>1</v>
      </c>
      <c r="E51" s="18"/>
      <c r="F51" s="18">
        <f>D51*E51</f>
        <v>0</v>
      </c>
      <c r="G51" s="27"/>
    </row>
    <row r="52" spans="1:7" ht="55.2">
      <c r="A52" s="47" t="s">
        <v>105</v>
      </c>
      <c r="B52" s="39" t="s">
        <v>139</v>
      </c>
      <c r="C52" s="54" t="s">
        <v>62</v>
      </c>
      <c r="D52" s="17">
        <v>1</v>
      </c>
      <c r="E52" s="18"/>
      <c r="F52" s="18">
        <f>D52*E52</f>
        <v>0</v>
      </c>
      <c r="G52" s="27"/>
    </row>
    <row r="53" spans="1:7" ht="15" thickBot="1">
      <c r="A53" s="40"/>
      <c r="B53" s="49"/>
      <c r="C53" s="50"/>
      <c r="D53" s="51"/>
      <c r="E53" s="44"/>
      <c r="F53" s="44"/>
      <c r="G53" s="45"/>
    </row>
    <row r="54" spans="1:7" ht="15" thickBot="1">
      <c r="A54" s="9">
        <v>9</v>
      </c>
      <c r="B54" s="230" t="s">
        <v>172</v>
      </c>
      <c r="C54" s="230"/>
      <c r="D54" s="230"/>
      <c r="E54" s="230"/>
      <c r="F54" s="230"/>
      <c r="G54" s="10">
        <f>F56+F57</f>
        <v>0</v>
      </c>
    </row>
    <row r="55" spans="1:7">
      <c r="A55" s="33"/>
      <c r="B55" s="34"/>
      <c r="C55" s="35"/>
      <c r="D55" s="36"/>
      <c r="E55" s="37"/>
      <c r="F55" s="37"/>
      <c r="G55" s="38"/>
    </row>
    <row r="56" spans="1:7" ht="69">
      <c r="A56" s="47" t="s">
        <v>70</v>
      </c>
      <c r="B56" s="39" t="s">
        <v>140</v>
      </c>
      <c r="C56" s="16" t="s">
        <v>62</v>
      </c>
      <c r="D56" s="17">
        <v>1</v>
      </c>
      <c r="E56" s="18"/>
      <c r="F56" s="18">
        <f>D56*E56</f>
        <v>0</v>
      </c>
      <c r="G56" s="27"/>
    </row>
    <row r="57" spans="1:7" ht="69">
      <c r="A57" s="47" t="s">
        <v>72</v>
      </c>
      <c r="B57" s="39" t="s">
        <v>141</v>
      </c>
      <c r="C57" s="16" t="s">
        <v>62</v>
      </c>
      <c r="D57" s="17">
        <v>1</v>
      </c>
      <c r="E57" s="18"/>
      <c r="F57" s="18">
        <f>D57*E57</f>
        <v>0</v>
      </c>
      <c r="G57" s="27"/>
    </row>
    <row r="58" spans="1:7" ht="15" thickBot="1">
      <c r="A58" s="40"/>
      <c r="B58" s="49"/>
      <c r="C58" s="50"/>
      <c r="D58" s="51"/>
      <c r="E58" s="44"/>
      <c r="F58" s="44"/>
      <c r="G58" s="45"/>
    </row>
    <row r="59" spans="1:7" ht="15" thickBot="1">
      <c r="A59" s="9">
        <v>10</v>
      </c>
      <c r="B59" s="230" t="s">
        <v>173</v>
      </c>
      <c r="C59" s="230"/>
      <c r="D59" s="230"/>
      <c r="E59" s="230"/>
      <c r="F59" s="230"/>
      <c r="G59" s="10">
        <f>F61</f>
        <v>0</v>
      </c>
    </row>
    <row r="60" spans="1:7">
      <c r="A60" s="33"/>
      <c r="B60" s="34"/>
      <c r="C60" s="35"/>
      <c r="D60" s="36"/>
      <c r="E60" s="37"/>
      <c r="F60" s="37"/>
      <c r="G60" s="38"/>
    </row>
    <row r="61" spans="1:7" ht="69">
      <c r="A61" s="52" t="s">
        <v>77</v>
      </c>
      <c r="B61" s="131" t="s">
        <v>143</v>
      </c>
      <c r="C61" s="54" t="s">
        <v>62</v>
      </c>
      <c r="D61" s="55">
        <v>1</v>
      </c>
      <c r="E61" s="56"/>
      <c r="F61" s="56">
        <f>D61*E61</f>
        <v>0</v>
      </c>
      <c r="G61" s="57"/>
    </row>
    <row r="62" spans="1:7" ht="15" thickBot="1">
      <c r="A62" s="40"/>
      <c r="B62" s="41"/>
      <c r="C62" s="42"/>
      <c r="D62" s="43"/>
      <c r="E62" s="44"/>
      <c r="F62" s="44"/>
      <c r="G62" s="45"/>
    </row>
    <row r="63" spans="1:7" ht="15" thickBot="1">
      <c r="A63" s="62"/>
      <c r="B63" s="232"/>
      <c r="C63" s="232"/>
      <c r="D63" s="232"/>
      <c r="E63" s="232"/>
      <c r="F63" s="232"/>
      <c r="G63" s="232">
        <f>SUM(G8:G62)</f>
        <v>0</v>
      </c>
    </row>
    <row r="64" spans="1:7" ht="15" thickBot="1">
      <c r="A64" s="62"/>
      <c r="B64" s="234" t="s">
        <v>81</v>
      </c>
      <c r="C64" s="234"/>
      <c r="D64" s="234"/>
      <c r="E64" s="234"/>
      <c r="F64" s="234"/>
      <c r="G64" s="233"/>
    </row>
    <row r="73" ht="15" customHeight="1"/>
  </sheetData>
  <mergeCells count="24">
    <mergeCell ref="B1:E1"/>
    <mergeCell ref="F2:G2"/>
    <mergeCell ref="B3:E3"/>
    <mergeCell ref="F3:G3"/>
    <mergeCell ref="F5:G5"/>
    <mergeCell ref="A5:A6"/>
    <mergeCell ref="B5:B6"/>
    <mergeCell ref="C5:C6"/>
    <mergeCell ref="D5:D6"/>
    <mergeCell ref="E5:E6"/>
    <mergeCell ref="G63:G64"/>
    <mergeCell ref="B64:F64"/>
    <mergeCell ref="A7:G7"/>
    <mergeCell ref="B8:F8"/>
    <mergeCell ref="B13:F13"/>
    <mergeCell ref="B63:F63"/>
    <mergeCell ref="B17:F17"/>
    <mergeCell ref="B26:F26"/>
    <mergeCell ref="B31:F31"/>
    <mergeCell ref="B49:F49"/>
    <mergeCell ref="B54:F54"/>
    <mergeCell ref="B36:F36"/>
    <mergeCell ref="B45:F45"/>
    <mergeCell ref="B59:F5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E67" sqref="E67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10">
      <c r="A1" s="1" t="s">
        <v>9</v>
      </c>
      <c r="B1" s="239" t="s">
        <v>10</v>
      </c>
      <c r="C1" s="239"/>
      <c r="D1" s="239"/>
      <c r="E1" s="239"/>
      <c r="F1" s="2"/>
      <c r="G1" s="3"/>
    </row>
    <row r="2" spans="1:10">
      <c r="A2" s="1" t="s">
        <v>11</v>
      </c>
      <c r="B2" s="4"/>
      <c r="C2" s="3"/>
      <c r="D2" s="3"/>
      <c r="E2" s="5"/>
      <c r="F2" s="240"/>
      <c r="G2" s="240"/>
    </row>
    <row r="3" spans="1:10">
      <c r="A3" s="1" t="s">
        <v>12</v>
      </c>
      <c r="B3" s="239" t="s">
        <v>174</v>
      </c>
      <c r="C3" s="239"/>
      <c r="D3" s="239"/>
      <c r="E3" s="239"/>
      <c r="F3" s="240" t="s">
        <v>14</v>
      </c>
      <c r="G3" s="240"/>
    </row>
    <row r="4" spans="1:10" ht="15" thickBot="1">
      <c r="A4" s="3"/>
      <c r="B4" s="4"/>
      <c r="C4" s="3"/>
      <c r="D4" s="3"/>
      <c r="E4" s="6"/>
      <c r="F4" s="6"/>
      <c r="G4" s="3"/>
    </row>
    <row r="5" spans="1:10" ht="15" thickBot="1">
      <c r="A5" s="233" t="s">
        <v>15</v>
      </c>
      <c r="B5" s="233" t="s">
        <v>16</v>
      </c>
      <c r="C5" s="233" t="s">
        <v>17</v>
      </c>
      <c r="D5" s="232" t="s">
        <v>18</v>
      </c>
      <c r="E5" s="238" t="s">
        <v>19</v>
      </c>
      <c r="F5" s="233" t="s">
        <v>20</v>
      </c>
      <c r="G5" s="233"/>
    </row>
    <row r="6" spans="1:10" ht="15" thickBot="1">
      <c r="A6" s="233"/>
      <c r="B6" s="233" t="s">
        <v>21</v>
      </c>
      <c r="C6" s="233" t="s">
        <v>22</v>
      </c>
      <c r="D6" s="232" t="s">
        <v>23</v>
      </c>
      <c r="E6" s="238"/>
      <c r="F6" s="7" t="s">
        <v>24</v>
      </c>
      <c r="G6" s="8" t="s">
        <v>25</v>
      </c>
    </row>
    <row r="7" spans="1:10" ht="15" thickBot="1">
      <c r="A7" s="233"/>
      <c r="B7" s="233"/>
      <c r="C7" s="233"/>
      <c r="D7" s="233"/>
      <c r="E7" s="233"/>
      <c r="F7" s="233"/>
      <c r="G7" s="233"/>
    </row>
    <row r="8" spans="1:10" ht="15" thickBot="1">
      <c r="A8" s="9">
        <v>1</v>
      </c>
      <c r="B8" s="230" t="s">
        <v>26</v>
      </c>
      <c r="C8" s="230"/>
      <c r="D8" s="230"/>
      <c r="E8" s="230"/>
      <c r="F8" s="230"/>
      <c r="G8" s="10">
        <f>F10+F11+F12</f>
        <v>0</v>
      </c>
    </row>
    <row r="9" spans="1:10">
      <c r="A9" s="11"/>
      <c r="B9" s="4"/>
      <c r="C9" s="4"/>
      <c r="D9" s="4"/>
      <c r="E9" s="12"/>
      <c r="F9" s="12"/>
      <c r="G9" s="13"/>
    </row>
    <row r="10" spans="1:10" ht="55.2">
      <c r="A10" s="14" t="s">
        <v>27</v>
      </c>
      <c r="B10" s="15" t="s">
        <v>118</v>
      </c>
      <c r="C10" s="16" t="s">
        <v>119</v>
      </c>
      <c r="D10" s="17">
        <f>(0.2*(2.7+4.4+4.4+3.78+3.78+4.61+4.61+4.61+2.66+2.66+2.66+2.66+4.07+4.07+4.07+4.07))+(0.2*3*10)+(0.6*0.6)</f>
        <v>18.321999999999999</v>
      </c>
      <c r="E10" s="18"/>
      <c r="F10" s="18">
        <f t="shared" ref="F10:F11" si="0">D10*E10</f>
        <v>0</v>
      </c>
      <c r="G10" s="19"/>
    </row>
    <row r="11" spans="1:10" ht="55.2">
      <c r="A11" s="14" t="s">
        <v>84</v>
      </c>
      <c r="B11" s="15" t="s">
        <v>122</v>
      </c>
      <c r="C11" s="16" t="s">
        <v>119</v>
      </c>
      <c r="D11" s="17">
        <f>8.87+16.9</f>
        <v>25.769999999999996</v>
      </c>
      <c r="E11" s="18"/>
      <c r="F11" s="18">
        <f t="shared" si="0"/>
        <v>0</v>
      </c>
      <c r="G11" s="19"/>
    </row>
    <row r="12" spans="1:10" ht="55.2">
      <c r="A12" s="14" t="s">
        <v>121</v>
      </c>
      <c r="B12" s="15" t="s">
        <v>124</v>
      </c>
      <c r="C12" s="16" t="s">
        <v>125</v>
      </c>
      <c r="D12" s="17">
        <f>0.15*(22.42+23.4)</f>
        <v>6.8730000000000002</v>
      </c>
      <c r="E12" s="18"/>
      <c r="F12" s="18">
        <f>D12*E12</f>
        <v>0</v>
      </c>
      <c r="G12" s="19"/>
      <c r="J12" s="85"/>
    </row>
    <row r="13" spans="1:10" ht="15" thickBot="1">
      <c r="A13" s="20"/>
      <c r="B13" s="21"/>
      <c r="C13" s="21"/>
      <c r="D13" s="21"/>
      <c r="E13" s="22"/>
      <c r="F13" s="22"/>
      <c r="G13" s="23"/>
    </row>
    <row r="14" spans="1:10" ht="15" thickBot="1">
      <c r="A14" s="9">
        <v>2</v>
      </c>
      <c r="B14" s="230" t="s">
        <v>152</v>
      </c>
      <c r="C14" s="230"/>
      <c r="D14" s="230"/>
      <c r="E14" s="230"/>
      <c r="F14" s="230"/>
      <c r="G14" s="10">
        <f>F16</f>
        <v>0</v>
      </c>
    </row>
    <row r="15" spans="1:10">
      <c r="A15" s="86"/>
      <c r="B15" s="87"/>
      <c r="C15" s="35"/>
      <c r="D15" s="36"/>
      <c r="E15" s="37"/>
      <c r="F15" s="37"/>
      <c r="G15" s="88"/>
    </row>
    <row r="16" spans="1:10" ht="55.2">
      <c r="A16" s="120" t="s">
        <v>31</v>
      </c>
      <c r="B16" s="121" t="s">
        <v>153</v>
      </c>
      <c r="C16" s="122" t="s">
        <v>125</v>
      </c>
      <c r="D16" s="123">
        <f>0.8*0.8*0.4*8</f>
        <v>2.0480000000000005</v>
      </c>
      <c r="E16" s="124"/>
      <c r="F16" s="124">
        <f>D16*E16</f>
        <v>0</v>
      </c>
      <c r="G16" s="125"/>
    </row>
    <row r="17" spans="1:7" ht="15" thickBot="1">
      <c r="A17" s="89"/>
      <c r="B17" s="90"/>
      <c r="C17" s="42"/>
      <c r="D17" s="43"/>
      <c r="E17" s="44"/>
      <c r="F17" s="44"/>
      <c r="G17" s="91"/>
    </row>
    <row r="18" spans="1:7" ht="15" thickBot="1">
      <c r="A18" s="9">
        <v>3</v>
      </c>
      <c r="B18" s="230" t="s">
        <v>154</v>
      </c>
      <c r="C18" s="230"/>
      <c r="D18" s="230"/>
      <c r="E18" s="230"/>
      <c r="F18" s="230"/>
      <c r="G18" s="10">
        <f>F20+F22+F23+F24+F25</f>
        <v>0</v>
      </c>
    </row>
    <row r="19" spans="1:7">
      <c r="A19" s="132"/>
      <c r="B19" s="133"/>
      <c r="C19" s="133"/>
      <c r="D19" s="133"/>
      <c r="E19" s="134"/>
      <c r="F19" s="134"/>
      <c r="G19" s="135"/>
    </row>
    <row r="20" spans="1:7" ht="41.4">
      <c r="A20" s="126" t="s">
        <v>37</v>
      </c>
      <c r="B20" s="127" t="s">
        <v>155</v>
      </c>
      <c r="C20" s="122" t="s">
        <v>119</v>
      </c>
      <c r="D20" s="122">
        <f>0.6*0.6*8</f>
        <v>2.88</v>
      </c>
      <c r="E20" s="128"/>
      <c r="F20" s="129">
        <f>D20*E20</f>
        <v>0</v>
      </c>
      <c r="G20" s="130"/>
    </row>
    <row r="21" spans="1:7" ht="96.6">
      <c r="A21" s="24" t="s">
        <v>89</v>
      </c>
      <c r="B21" s="25" t="s">
        <v>32</v>
      </c>
      <c r="C21" s="26"/>
      <c r="D21" s="17"/>
      <c r="E21" s="18"/>
      <c r="F21" s="18"/>
      <c r="G21" s="27"/>
    </row>
    <row r="22" spans="1:7" ht="15">
      <c r="A22" s="28" t="s">
        <v>156</v>
      </c>
      <c r="B22" s="25" t="s">
        <v>157</v>
      </c>
      <c r="C22" s="16" t="s">
        <v>125</v>
      </c>
      <c r="D22" s="17">
        <f>0.5*0.5*0.4*8</f>
        <v>0.8</v>
      </c>
      <c r="E22" s="18"/>
      <c r="F22" s="18">
        <f>D22*E22</f>
        <v>0</v>
      </c>
      <c r="G22" s="27"/>
    </row>
    <row r="23" spans="1:7" ht="15">
      <c r="A23" s="28" t="s">
        <v>158</v>
      </c>
      <c r="B23" s="25" t="s">
        <v>159</v>
      </c>
      <c r="C23" s="16" t="s">
        <v>125</v>
      </c>
      <c r="D23" s="17">
        <f>0.2*0.2*3*8</f>
        <v>0.96000000000000019</v>
      </c>
      <c r="E23" s="18"/>
      <c r="F23" s="18">
        <f>D23*E23</f>
        <v>0</v>
      </c>
      <c r="G23" s="27"/>
    </row>
    <row r="24" spans="1:7" ht="15">
      <c r="A24" s="28" t="s">
        <v>160</v>
      </c>
      <c r="B24" s="25" t="s">
        <v>33</v>
      </c>
      <c r="C24" s="16" t="s">
        <v>125</v>
      </c>
      <c r="D24" s="17">
        <f>0.2*0.4*(4.4+4.4+3.78+3.78+4.61+4.61+4.07+4.07+4.07+4.07)</f>
        <v>3.3488000000000007</v>
      </c>
      <c r="E24" s="18"/>
      <c r="F24" s="18">
        <f>D24*E24</f>
        <v>0</v>
      </c>
      <c r="G24" s="27"/>
    </row>
    <row r="25" spans="1:7" ht="15">
      <c r="A25" s="28" t="s">
        <v>161</v>
      </c>
      <c r="B25" s="25" t="s">
        <v>35</v>
      </c>
      <c r="C25" s="16" t="s">
        <v>125</v>
      </c>
      <c r="D25" s="17">
        <f>0.15*(17.91+11.15+18.76+0.96+1)</f>
        <v>7.4670000000000005</v>
      </c>
      <c r="E25" s="18"/>
      <c r="F25" s="18">
        <f>D25*E25</f>
        <v>0</v>
      </c>
      <c r="G25" s="27"/>
    </row>
    <row r="26" spans="1:7" ht="15" thickBot="1">
      <c r="A26" s="29"/>
      <c r="B26" s="30"/>
      <c r="C26" s="30"/>
      <c r="D26" s="30"/>
      <c r="E26" s="31"/>
      <c r="F26" s="31"/>
      <c r="G26" s="32"/>
    </row>
    <row r="27" spans="1:7" ht="15" thickBot="1">
      <c r="A27" s="9">
        <v>4</v>
      </c>
      <c r="B27" s="230" t="s">
        <v>162</v>
      </c>
      <c r="C27" s="230"/>
      <c r="D27" s="230"/>
      <c r="E27" s="230"/>
      <c r="F27" s="230"/>
      <c r="G27" s="10">
        <f>F29+F30+F31</f>
        <v>0</v>
      </c>
    </row>
    <row r="28" spans="1:7">
      <c r="A28" s="94"/>
      <c r="B28" s="95"/>
      <c r="C28" s="95"/>
      <c r="D28" s="95"/>
      <c r="E28" s="92"/>
      <c r="F28" s="92"/>
      <c r="G28" s="93"/>
    </row>
    <row r="29" spans="1:7" ht="96.6">
      <c r="A29" s="47" t="s">
        <v>41</v>
      </c>
      <c r="B29" s="39" t="s">
        <v>175</v>
      </c>
      <c r="C29" s="16" t="s">
        <v>119</v>
      </c>
      <c r="D29" s="17">
        <f>(0.2*(4.07+4.07+4.07+4.07+4.07+4.4+4.4+4.61+4.61))</f>
        <v>7.6739999999999995</v>
      </c>
      <c r="E29" s="18"/>
      <c r="F29" s="18">
        <f>D29*E29</f>
        <v>0</v>
      </c>
      <c r="G29" s="27"/>
    </row>
    <row r="30" spans="1:7" ht="69">
      <c r="A30" s="47" t="s">
        <v>43</v>
      </c>
      <c r="B30" s="39" t="s">
        <v>176</v>
      </c>
      <c r="C30" s="16" t="s">
        <v>119</v>
      </c>
      <c r="D30" s="17">
        <f>(2.88*(1.57+1.7))-(0.8*2.1+0.6*0.6)</f>
        <v>7.3776000000000002</v>
      </c>
      <c r="E30" s="18"/>
      <c r="F30" s="18">
        <f>D30*E30</f>
        <v>0</v>
      </c>
      <c r="G30" s="27"/>
    </row>
    <row r="31" spans="1:7" ht="69">
      <c r="A31" s="47" t="s">
        <v>177</v>
      </c>
      <c r="B31" s="39" t="s">
        <v>108</v>
      </c>
      <c r="C31" s="16" t="s">
        <v>119</v>
      </c>
      <c r="D31" s="17">
        <f>(0.3*1)</f>
        <v>0.3</v>
      </c>
      <c r="E31" s="18"/>
      <c r="F31" s="18">
        <f>D31*E31</f>
        <v>0</v>
      </c>
      <c r="G31" s="27"/>
    </row>
    <row r="32" spans="1:7" ht="15" thickBot="1">
      <c r="A32" s="40"/>
      <c r="B32" s="41"/>
      <c r="C32" s="42"/>
      <c r="D32" s="43"/>
      <c r="E32" s="44"/>
      <c r="F32" s="44"/>
      <c r="G32" s="45"/>
    </row>
    <row r="33" spans="1:7" ht="15" thickBot="1">
      <c r="A33" s="9">
        <v>5</v>
      </c>
      <c r="B33" s="230" t="s">
        <v>163</v>
      </c>
      <c r="C33" s="230"/>
      <c r="D33" s="230"/>
      <c r="E33" s="230"/>
      <c r="F33" s="230"/>
      <c r="G33" s="10">
        <f>F35+F36</f>
        <v>0</v>
      </c>
    </row>
    <row r="34" spans="1:7">
      <c r="A34" s="33"/>
      <c r="B34" s="34"/>
      <c r="C34" s="35"/>
      <c r="D34" s="36"/>
      <c r="E34" s="37"/>
      <c r="F34" s="37"/>
      <c r="G34" s="38"/>
    </row>
    <row r="35" spans="1:7" ht="69">
      <c r="A35" s="28" t="s">
        <v>46</v>
      </c>
      <c r="B35" s="152" t="s">
        <v>164</v>
      </c>
      <c r="C35" s="16" t="s">
        <v>119</v>
      </c>
      <c r="D35" s="17">
        <f>(2.88*(4.07+4.07+1.26+1.26))-(0.8*2.1+0.8*2.1+0.8*2.1+0.82*2.1)+(2.88*(1.57+1.8))-(0.8*2.1)</f>
        <v>31.964400000000005</v>
      </c>
      <c r="E35" s="18"/>
      <c r="F35" s="18">
        <f>D35*E35</f>
        <v>0</v>
      </c>
      <c r="G35" s="27"/>
    </row>
    <row r="36" spans="1:7" ht="27.6">
      <c r="A36" s="28" t="s">
        <v>132</v>
      </c>
      <c r="B36" s="152" t="s">
        <v>128</v>
      </c>
      <c r="C36" s="16" t="s">
        <v>119</v>
      </c>
      <c r="D36" s="17">
        <f>(2.8*(14))-(1.22*1+0.82*2.1+0.6*0.6+1.18*1+0.82*2.1+1.5*1)</f>
        <v>31.495999999999995</v>
      </c>
      <c r="E36" s="18"/>
      <c r="F36" s="18">
        <f>D36*E36</f>
        <v>0</v>
      </c>
      <c r="G36" s="27"/>
    </row>
    <row r="37" spans="1:7" ht="15" thickBot="1">
      <c r="A37" s="40"/>
      <c r="B37" s="41"/>
      <c r="C37" s="42"/>
      <c r="D37" s="43"/>
      <c r="E37" s="44"/>
      <c r="F37" s="44"/>
      <c r="G37" s="45"/>
    </row>
    <row r="38" spans="1:7" ht="15" thickBot="1">
      <c r="A38" s="9">
        <v>6</v>
      </c>
      <c r="B38" s="230" t="s">
        <v>178</v>
      </c>
      <c r="C38" s="230"/>
      <c r="D38" s="230"/>
      <c r="E38" s="230"/>
      <c r="F38" s="230"/>
      <c r="G38" s="10">
        <f>SUM(F39:F49)</f>
        <v>0</v>
      </c>
    </row>
    <row r="39" spans="1:7">
      <c r="A39" s="33"/>
      <c r="B39" s="34"/>
      <c r="C39" s="46"/>
      <c r="D39" s="36"/>
      <c r="E39" s="37"/>
      <c r="F39" s="37"/>
      <c r="G39" s="38"/>
    </row>
    <row r="40" spans="1:7">
      <c r="A40" s="47" t="s">
        <v>60</v>
      </c>
      <c r="B40" s="153" t="s">
        <v>130</v>
      </c>
      <c r="C40" s="153"/>
      <c r="D40" s="153"/>
      <c r="E40" s="153"/>
      <c r="F40" s="153"/>
      <c r="G40" s="154"/>
    </row>
    <row r="41" spans="1:7" ht="69">
      <c r="A41" s="47" t="s">
        <v>166</v>
      </c>
      <c r="B41" s="152" t="s">
        <v>164</v>
      </c>
      <c r="C41" s="16" t="s">
        <v>119</v>
      </c>
      <c r="D41" s="17">
        <f>(2.88*(1.47+1.7))-(2.1*0.8)</f>
        <v>7.4496000000000002</v>
      </c>
      <c r="E41" s="18"/>
      <c r="F41" s="18">
        <f>D41*E41</f>
        <v>0</v>
      </c>
      <c r="G41" s="27"/>
    </row>
    <row r="42" spans="1:7" ht="27.6">
      <c r="A42" s="47" t="s">
        <v>167</v>
      </c>
      <c r="B42" s="152" t="s">
        <v>131</v>
      </c>
      <c r="C42" s="155" t="s">
        <v>119</v>
      </c>
      <c r="D42" s="17">
        <f>(2.88*(1.47+1.7))-(2.1*0.8+0.8*2.1+0.8*2.1)</f>
        <v>4.089599999999999</v>
      </c>
      <c r="E42" s="156"/>
      <c r="F42" s="156">
        <f>D42*E42</f>
        <v>0</v>
      </c>
      <c r="G42" s="157"/>
    </row>
    <row r="43" spans="1:7" ht="55.2">
      <c r="A43" s="47" t="s">
        <v>168</v>
      </c>
      <c r="B43" s="39" t="s">
        <v>56</v>
      </c>
      <c r="C43" s="16" t="s">
        <v>119</v>
      </c>
      <c r="D43" s="17">
        <f>(1.6*(0.7+1.22))</f>
        <v>3.0720000000000001</v>
      </c>
      <c r="E43" s="18"/>
      <c r="F43" s="18">
        <f t="shared" ref="F43:F44" si="1">D43*E43</f>
        <v>0</v>
      </c>
      <c r="G43" s="27"/>
    </row>
    <row r="44" spans="1:7" ht="55.2">
      <c r="A44" s="47" t="s">
        <v>179</v>
      </c>
      <c r="B44" s="39" t="s">
        <v>58</v>
      </c>
      <c r="C44" s="16" t="s">
        <v>119</v>
      </c>
      <c r="D44" s="158">
        <f>2.58</f>
        <v>2.58</v>
      </c>
      <c r="E44" s="18"/>
      <c r="F44" s="18">
        <f t="shared" si="1"/>
        <v>0</v>
      </c>
      <c r="G44" s="27"/>
    </row>
    <row r="45" spans="1:7">
      <c r="A45" s="47" t="s">
        <v>100</v>
      </c>
      <c r="B45" s="153" t="s">
        <v>47</v>
      </c>
      <c r="C45" s="153"/>
      <c r="D45" s="153"/>
      <c r="E45" s="153"/>
      <c r="F45" s="153"/>
      <c r="G45" s="154"/>
    </row>
    <row r="46" spans="1:7" ht="69">
      <c r="A46" s="47" t="s">
        <v>169</v>
      </c>
      <c r="B46" s="39" t="s">
        <v>49</v>
      </c>
      <c r="C46" s="16" t="s">
        <v>134</v>
      </c>
      <c r="D46" s="17">
        <v>1</v>
      </c>
      <c r="E46" s="18"/>
      <c r="F46" s="18">
        <f>D46*E46</f>
        <v>0</v>
      </c>
      <c r="G46" s="27"/>
    </row>
    <row r="47" spans="1:7" ht="69">
      <c r="A47" s="47" t="s">
        <v>180</v>
      </c>
      <c r="B47" s="39" t="s">
        <v>52</v>
      </c>
      <c r="C47" s="16" t="s">
        <v>134</v>
      </c>
      <c r="D47" s="17">
        <v>1</v>
      </c>
      <c r="E47" s="18"/>
      <c r="F47" s="18">
        <f>D47*E47</f>
        <v>0</v>
      </c>
      <c r="G47" s="27"/>
    </row>
    <row r="48" spans="1:7" ht="69">
      <c r="A48" s="47" t="s">
        <v>181</v>
      </c>
      <c r="B48" s="39" t="s">
        <v>182</v>
      </c>
      <c r="C48" s="16" t="s">
        <v>134</v>
      </c>
      <c r="D48" s="17">
        <v>1</v>
      </c>
      <c r="E48" s="18"/>
      <c r="F48" s="18">
        <f>D48*E48</f>
        <v>0</v>
      </c>
      <c r="G48" s="27"/>
    </row>
    <row r="49" spans="1:7" ht="15" thickBot="1">
      <c r="A49" s="47"/>
      <c r="B49" s="41"/>
      <c r="C49" s="48"/>
      <c r="D49" s="43"/>
      <c r="E49" s="44"/>
      <c r="F49" s="44"/>
      <c r="G49" s="45"/>
    </row>
    <row r="50" spans="1:7" ht="15" thickBot="1">
      <c r="A50" s="9">
        <v>7</v>
      </c>
      <c r="B50" s="230" t="s">
        <v>170</v>
      </c>
      <c r="C50" s="230"/>
      <c r="D50" s="230"/>
      <c r="E50" s="230"/>
      <c r="F50" s="230"/>
      <c r="G50" s="10">
        <f>F52</f>
        <v>0</v>
      </c>
    </row>
    <row r="51" spans="1:7">
      <c r="A51" s="33"/>
      <c r="B51" s="34"/>
      <c r="C51" s="46"/>
      <c r="D51" s="36"/>
      <c r="E51" s="37"/>
      <c r="F51" s="37"/>
      <c r="G51" s="38"/>
    </row>
    <row r="52" spans="1:7" ht="55.2">
      <c r="A52" s="52" t="s">
        <v>64</v>
      </c>
      <c r="B52" s="53" t="s">
        <v>135</v>
      </c>
      <c r="C52" s="54" t="s">
        <v>62</v>
      </c>
      <c r="D52" s="55">
        <v>1</v>
      </c>
      <c r="E52" s="56"/>
      <c r="F52" s="56">
        <f>D52*E52</f>
        <v>0</v>
      </c>
      <c r="G52" s="57"/>
    </row>
    <row r="53" spans="1:7" ht="15" thickBot="1">
      <c r="A53" s="40"/>
      <c r="B53" s="41"/>
      <c r="C53" s="48"/>
      <c r="D53" s="43"/>
      <c r="E53" s="44"/>
      <c r="F53" s="44"/>
      <c r="G53" s="45"/>
    </row>
    <row r="54" spans="1:7" ht="15" thickBot="1">
      <c r="A54" s="9">
        <v>8</v>
      </c>
      <c r="B54" s="230" t="s">
        <v>171</v>
      </c>
      <c r="C54" s="230"/>
      <c r="D54" s="230"/>
      <c r="E54" s="230"/>
      <c r="F54" s="230"/>
      <c r="G54" s="10">
        <f>F56+F57</f>
        <v>0</v>
      </c>
    </row>
    <row r="55" spans="1:7">
      <c r="A55" s="33"/>
      <c r="B55" s="34"/>
      <c r="C55" s="35"/>
      <c r="D55" s="36"/>
      <c r="E55" s="37"/>
      <c r="F55" s="37"/>
      <c r="G55" s="38"/>
    </row>
    <row r="56" spans="1:7" ht="69">
      <c r="A56" s="47" t="s">
        <v>67</v>
      </c>
      <c r="B56" s="39" t="s">
        <v>183</v>
      </c>
      <c r="C56" s="54" t="s">
        <v>62</v>
      </c>
      <c r="D56" s="17">
        <v>1</v>
      </c>
      <c r="E56" s="18"/>
      <c r="F56" s="18">
        <f>D56*E56</f>
        <v>0</v>
      </c>
      <c r="G56" s="27"/>
    </row>
    <row r="57" spans="1:7" ht="55.2">
      <c r="A57" s="47" t="s">
        <v>105</v>
      </c>
      <c r="B57" s="39" t="s">
        <v>139</v>
      </c>
      <c r="C57" s="54" t="s">
        <v>62</v>
      </c>
      <c r="D57" s="17">
        <v>1</v>
      </c>
      <c r="E57" s="18"/>
      <c r="F57" s="18">
        <f>D57*E57</f>
        <v>0</v>
      </c>
      <c r="G57" s="27"/>
    </row>
    <row r="58" spans="1:7" ht="15" thickBot="1">
      <c r="A58" s="40"/>
      <c r="B58" s="49"/>
      <c r="C58" s="50"/>
      <c r="D58" s="51"/>
      <c r="E58" s="44"/>
      <c r="F58" s="44"/>
      <c r="G58" s="45"/>
    </row>
    <row r="59" spans="1:7" ht="15" thickBot="1">
      <c r="A59" s="9">
        <v>9</v>
      </c>
      <c r="B59" s="230" t="s">
        <v>172</v>
      </c>
      <c r="C59" s="230"/>
      <c r="D59" s="230"/>
      <c r="E59" s="230"/>
      <c r="F59" s="230"/>
      <c r="G59" s="10">
        <f>F61+F62+F63</f>
        <v>0</v>
      </c>
    </row>
    <row r="60" spans="1:7">
      <c r="A60" s="33"/>
      <c r="B60" s="34"/>
      <c r="C60" s="35"/>
      <c r="D60" s="36"/>
      <c r="E60" s="37"/>
      <c r="F60" s="37"/>
      <c r="G60" s="38"/>
    </row>
    <row r="61" spans="1:7" ht="82.8">
      <c r="A61" s="47" t="s">
        <v>70</v>
      </c>
      <c r="B61" s="39" t="s">
        <v>184</v>
      </c>
      <c r="C61" s="16" t="s">
        <v>62</v>
      </c>
      <c r="D61" s="17">
        <v>1</v>
      </c>
      <c r="E61" s="18"/>
      <c r="F61" s="18">
        <f>D61*E61</f>
        <v>0</v>
      </c>
      <c r="G61" s="27"/>
    </row>
    <row r="62" spans="1:7" ht="69">
      <c r="A62" s="47" t="s">
        <v>72</v>
      </c>
      <c r="B62" s="39" t="s">
        <v>185</v>
      </c>
      <c r="C62" s="16" t="s">
        <v>62</v>
      </c>
      <c r="D62" s="17">
        <v>1</v>
      </c>
      <c r="E62" s="18"/>
      <c r="F62" s="18">
        <f>D62*E62</f>
        <v>0</v>
      </c>
      <c r="G62" s="27"/>
    </row>
    <row r="63" spans="1:7" ht="69">
      <c r="A63" s="47" t="s">
        <v>74</v>
      </c>
      <c r="B63" s="39" t="s">
        <v>141</v>
      </c>
      <c r="C63" s="16" t="s">
        <v>62</v>
      </c>
      <c r="D63" s="17">
        <v>1</v>
      </c>
      <c r="E63" s="18"/>
      <c r="F63" s="18">
        <f>D63*E63</f>
        <v>0</v>
      </c>
      <c r="G63" s="27"/>
    </row>
    <row r="64" spans="1:7" ht="15" thickBot="1">
      <c r="A64" s="40"/>
      <c r="B64" s="49"/>
      <c r="C64" s="50"/>
      <c r="D64" s="51"/>
      <c r="E64" s="44"/>
      <c r="F64" s="44"/>
      <c r="G64" s="45"/>
    </row>
    <row r="65" spans="1:7" ht="15" thickBot="1">
      <c r="A65" s="9">
        <v>10</v>
      </c>
      <c r="B65" s="230" t="s">
        <v>173</v>
      </c>
      <c r="C65" s="230"/>
      <c r="D65" s="230"/>
      <c r="E65" s="230"/>
      <c r="F65" s="230"/>
      <c r="G65" s="10">
        <f>F67+F68</f>
        <v>0</v>
      </c>
    </row>
    <row r="66" spans="1:7">
      <c r="A66" s="33"/>
      <c r="B66" s="34"/>
      <c r="C66" s="35"/>
      <c r="D66" s="36"/>
      <c r="E66" s="37"/>
      <c r="F66" s="37"/>
      <c r="G66" s="38"/>
    </row>
    <row r="67" spans="1:7" ht="69">
      <c r="A67" s="52" t="s">
        <v>77</v>
      </c>
      <c r="B67" s="131" t="s">
        <v>143</v>
      </c>
      <c r="C67" s="54" t="s">
        <v>62</v>
      </c>
      <c r="D67" s="55">
        <v>1</v>
      </c>
      <c r="E67" s="56"/>
      <c r="F67" s="56">
        <f>D67*E67</f>
        <v>0</v>
      </c>
      <c r="G67" s="57"/>
    </row>
    <row r="68" spans="1:7" ht="55.2">
      <c r="A68" s="52" t="s">
        <v>148</v>
      </c>
      <c r="B68" s="39" t="s">
        <v>56</v>
      </c>
      <c r="C68" s="16" t="s">
        <v>119</v>
      </c>
      <c r="D68" s="17">
        <f>(0.6*1.8)</f>
        <v>1.08</v>
      </c>
      <c r="E68" s="18"/>
      <c r="F68" s="18">
        <f t="shared" ref="F68" si="2">D68*E68</f>
        <v>0</v>
      </c>
      <c r="G68" s="27"/>
    </row>
    <row r="69" spans="1:7" ht="15" thickBot="1">
      <c r="A69" s="40"/>
      <c r="B69" s="49"/>
      <c r="C69" s="50"/>
      <c r="D69" s="51"/>
      <c r="E69" s="44"/>
      <c r="F69" s="44"/>
      <c r="G69" s="45"/>
    </row>
    <row r="70" spans="1:7" ht="15" thickBot="1">
      <c r="A70" s="9">
        <v>11</v>
      </c>
      <c r="B70" s="230" t="s">
        <v>186</v>
      </c>
      <c r="C70" s="230"/>
      <c r="D70" s="230"/>
      <c r="E70" s="230"/>
      <c r="F70" s="230"/>
      <c r="G70" s="10">
        <f>F72+F73</f>
        <v>0</v>
      </c>
    </row>
    <row r="71" spans="1:7">
      <c r="A71" s="33"/>
      <c r="B71" s="34"/>
      <c r="C71" s="35"/>
      <c r="D71" s="36"/>
      <c r="E71" s="37"/>
      <c r="F71" s="37"/>
      <c r="G71" s="38"/>
    </row>
    <row r="72" spans="1:7" ht="41.4">
      <c r="A72" s="47" t="s">
        <v>187</v>
      </c>
      <c r="B72" s="39" t="s">
        <v>188</v>
      </c>
      <c r="C72" s="16" t="s">
        <v>50</v>
      </c>
      <c r="D72" s="17">
        <v>1</v>
      </c>
      <c r="E72" s="18"/>
      <c r="F72" s="18">
        <f>D72*E72</f>
        <v>0</v>
      </c>
      <c r="G72" s="27"/>
    </row>
    <row r="73" spans="1:7" ht="41.4">
      <c r="A73" s="47" t="s">
        <v>80</v>
      </c>
      <c r="B73" s="39" t="s">
        <v>189</v>
      </c>
      <c r="C73" s="16" t="s">
        <v>50</v>
      </c>
      <c r="D73" s="17">
        <v>1</v>
      </c>
      <c r="E73" s="18"/>
      <c r="F73" s="18">
        <f>D73*E73</f>
        <v>0</v>
      </c>
      <c r="G73" s="27"/>
    </row>
    <row r="74" spans="1:7" ht="15" thickBot="1">
      <c r="A74" s="139"/>
      <c r="B74" s="140"/>
      <c r="C74" s="141"/>
      <c r="D74" s="142"/>
      <c r="E74" s="60"/>
      <c r="F74" s="60"/>
      <c r="G74" s="61"/>
    </row>
    <row r="75" spans="1:7" ht="15" thickBot="1">
      <c r="A75" s="159">
        <v>12</v>
      </c>
      <c r="B75" s="231" t="s">
        <v>190</v>
      </c>
      <c r="C75" s="231"/>
      <c r="D75" s="231"/>
      <c r="E75" s="231"/>
      <c r="F75" s="231"/>
      <c r="G75" s="160">
        <f>SUM(F76:F81)</f>
        <v>0</v>
      </c>
    </row>
    <row r="76" spans="1:7">
      <c r="A76" s="161"/>
      <c r="B76" s="162"/>
      <c r="C76" s="163"/>
      <c r="D76" s="164"/>
      <c r="E76" s="165"/>
      <c r="F76" s="165"/>
      <c r="G76" s="166"/>
    </row>
    <row r="77" spans="1:7" ht="69">
      <c r="A77" s="167" t="s">
        <v>113</v>
      </c>
      <c r="B77" s="39" t="s">
        <v>191</v>
      </c>
      <c r="C77" s="155" t="s">
        <v>50</v>
      </c>
      <c r="D77" s="158">
        <v>2</v>
      </c>
      <c r="E77" s="156"/>
      <c r="F77" s="156">
        <f t="shared" ref="F77:F80" si="3">+D77*E77</f>
        <v>0</v>
      </c>
      <c r="G77" s="157"/>
    </row>
    <row r="78" spans="1:7" ht="69">
      <c r="A78" s="167" t="s">
        <v>115</v>
      </c>
      <c r="B78" s="39" t="s">
        <v>192</v>
      </c>
      <c r="C78" s="155" t="s">
        <v>50</v>
      </c>
      <c r="D78" s="158">
        <v>1</v>
      </c>
      <c r="E78" s="156"/>
      <c r="F78" s="156">
        <f t="shared" si="3"/>
        <v>0</v>
      </c>
      <c r="G78" s="157"/>
    </row>
    <row r="79" spans="1:7" ht="69">
      <c r="A79" s="167" t="s">
        <v>193</v>
      </c>
      <c r="B79" s="39" t="s">
        <v>194</v>
      </c>
      <c r="C79" s="155" t="s">
        <v>50</v>
      </c>
      <c r="D79" s="158">
        <v>1</v>
      </c>
      <c r="E79" s="156"/>
      <c r="F79" s="156">
        <f t="shared" si="3"/>
        <v>0</v>
      </c>
      <c r="G79" s="157"/>
    </row>
    <row r="80" spans="1:7" ht="69">
      <c r="A80" s="167" t="s">
        <v>195</v>
      </c>
      <c r="B80" s="39" t="s">
        <v>196</v>
      </c>
      <c r="C80" s="155" t="s">
        <v>50</v>
      </c>
      <c r="D80" s="158">
        <v>1</v>
      </c>
      <c r="E80" s="156"/>
      <c r="F80" s="156">
        <f t="shared" si="3"/>
        <v>0</v>
      </c>
      <c r="G80" s="157"/>
    </row>
    <row r="81" spans="1:7" ht="15" thickBot="1">
      <c r="A81" s="168"/>
      <c r="B81" s="169"/>
      <c r="C81" s="170"/>
      <c r="D81" s="171"/>
      <c r="E81" s="172"/>
      <c r="F81" s="172"/>
      <c r="G81" s="173"/>
    </row>
    <row r="82" spans="1:7" ht="15" thickBot="1">
      <c r="A82" s="62"/>
      <c r="B82" s="232"/>
      <c r="C82" s="232"/>
      <c r="D82" s="232"/>
      <c r="E82" s="232"/>
      <c r="F82" s="232"/>
      <c r="G82" s="232">
        <f>SUM(G8:G81)</f>
        <v>0</v>
      </c>
    </row>
    <row r="83" spans="1:7" ht="15" thickBot="1">
      <c r="A83" s="62"/>
      <c r="B83" s="234" t="s">
        <v>81</v>
      </c>
      <c r="C83" s="234"/>
      <c r="D83" s="234"/>
      <c r="E83" s="234"/>
      <c r="F83" s="234"/>
      <c r="G83" s="233"/>
    </row>
  </sheetData>
  <mergeCells count="26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B50:F50"/>
    <mergeCell ref="B54:F54"/>
    <mergeCell ref="B59:F59"/>
    <mergeCell ref="A7:G7"/>
    <mergeCell ref="B8:F8"/>
    <mergeCell ref="B14:F14"/>
    <mergeCell ref="B18:F18"/>
    <mergeCell ref="B27:F27"/>
    <mergeCell ref="B33:F33"/>
    <mergeCell ref="B38:F38"/>
    <mergeCell ref="B82:F82"/>
    <mergeCell ref="G82:G83"/>
    <mergeCell ref="B83:F83"/>
    <mergeCell ref="B75:F75"/>
    <mergeCell ref="B65:F65"/>
    <mergeCell ref="B70:F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J9" sqref="J9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" t="s">
        <v>9</v>
      </c>
      <c r="B1" s="239" t="s">
        <v>10</v>
      </c>
      <c r="C1" s="239"/>
      <c r="D1" s="239"/>
      <c r="E1" s="239"/>
      <c r="F1" s="2"/>
      <c r="G1" s="3"/>
    </row>
    <row r="2" spans="1:7">
      <c r="A2" s="1" t="s">
        <v>11</v>
      </c>
      <c r="B2" s="4"/>
      <c r="C2" s="3"/>
      <c r="D2" s="3"/>
      <c r="E2" s="5"/>
      <c r="F2" s="240"/>
      <c r="G2" s="240"/>
    </row>
    <row r="3" spans="1:7">
      <c r="A3" s="1" t="s">
        <v>12</v>
      </c>
      <c r="B3" s="239" t="s">
        <v>197</v>
      </c>
      <c r="C3" s="239"/>
      <c r="D3" s="239"/>
      <c r="E3" s="239"/>
      <c r="F3" s="240" t="s">
        <v>14</v>
      </c>
      <c r="G3" s="240"/>
    </row>
    <row r="4" spans="1:7" ht="15" thickBot="1">
      <c r="A4" s="3"/>
      <c r="B4" s="4"/>
      <c r="C4" s="3"/>
      <c r="D4" s="3"/>
      <c r="E4" s="6"/>
      <c r="F4" s="6"/>
      <c r="G4" s="3"/>
    </row>
    <row r="5" spans="1:7" ht="15" thickBot="1">
      <c r="A5" s="233" t="s">
        <v>15</v>
      </c>
      <c r="B5" s="233" t="s">
        <v>16</v>
      </c>
      <c r="C5" s="233" t="s">
        <v>17</v>
      </c>
      <c r="D5" s="232" t="s">
        <v>18</v>
      </c>
      <c r="E5" s="238" t="s">
        <v>19</v>
      </c>
      <c r="F5" s="233" t="s">
        <v>20</v>
      </c>
      <c r="G5" s="233"/>
    </row>
    <row r="6" spans="1:7" ht="15" thickBot="1">
      <c r="A6" s="233"/>
      <c r="B6" s="233" t="s">
        <v>21</v>
      </c>
      <c r="C6" s="233" t="s">
        <v>22</v>
      </c>
      <c r="D6" s="232" t="s">
        <v>23</v>
      </c>
      <c r="E6" s="238"/>
      <c r="F6" s="7" t="s">
        <v>24</v>
      </c>
      <c r="G6" s="8" t="s">
        <v>25</v>
      </c>
    </row>
    <row r="7" spans="1:7" ht="15" thickBot="1">
      <c r="A7" s="233"/>
      <c r="B7" s="233"/>
      <c r="C7" s="233"/>
      <c r="D7" s="233"/>
      <c r="E7" s="233"/>
      <c r="F7" s="233"/>
      <c r="G7" s="233"/>
    </row>
    <row r="8" spans="1:7" ht="15" thickBot="1">
      <c r="A8" s="9">
        <v>1</v>
      </c>
      <c r="B8" s="230" t="s">
        <v>26</v>
      </c>
      <c r="C8" s="230"/>
      <c r="D8" s="230"/>
      <c r="E8" s="230"/>
      <c r="F8" s="230"/>
      <c r="G8" s="10">
        <f>F10+F11+F12</f>
        <v>0</v>
      </c>
    </row>
    <row r="9" spans="1:7">
      <c r="A9" s="11"/>
      <c r="B9" s="4"/>
      <c r="C9" s="4"/>
      <c r="D9" s="4"/>
      <c r="E9" s="12"/>
      <c r="F9" s="12"/>
      <c r="G9" s="13"/>
    </row>
    <row r="10" spans="1:7" ht="55.2">
      <c r="A10" s="14" t="s">
        <v>27</v>
      </c>
      <c r="B10" s="15" t="s">
        <v>118</v>
      </c>
      <c r="C10" s="16" t="s">
        <v>119</v>
      </c>
      <c r="D10" s="17">
        <f>(0.2*(1.67+1.67+2.88))+(0.2*0.2*3)</f>
        <v>1.3640000000000001</v>
      </c>
      <c r="E10" s="18"/>
      <c r="F10" s="18">
        <f t="shared" ref="F10:F11" si="0">D10*E10</f>
        <v>0</v>
      </c>
      <c r="G10" s="19"/>
    </row>
    <row r="11" spans="1:7" ht="55.2">
      <c r="A11" s="14" t="s">
        <v>84</v>
      </c>
      <c r="B11" s="15" t="s">
        <v>122</v>
      </c>
      <c r="C11" s="16" t="s">
        <v>119</v>
      </c>
      <c r="D11" s="17">
        <f>29.33</f>
        <v>29.33</v>
      </c>
      <c r="E11" s="18"/>
      <c r="F11" s="18">
        <f t="shared" si="0"/>
        <v>0</v>
      </c>
      <c r="G11" s="19"/>
    </row>
    <row r="12" spans="1:7" ht="55.2">
      <c r="A12" s="14" t="s">
        <v>121</v>
      </c>
      <c r="B12" s="15" t="s">
        <v>124</v>
      </c>
      <c r="C12" s="16" t="s">
        <v>125</v>
      </c>
      <c r="D12" s="17">
        <f>0.15*(6.13)</f>
        <v>0.91949999999999998</v>
      </c>
      <c r="E12" s="18"/>
      <c r="F12" s="18">
        <f>D12*E12</f>
        <v>0</v>
      </c>
      <c r="G12" s="19"/>
    </row>
    <row r="13" spans="1:7" ht="15" thickBot="1">
      <c r="A13" s="20"/>
      <c r="B13" s="21"/>
      <c r="C13" s="21"/>
      <c r="D13" s="21"/>
      <c r="E13" s="22"/>
      <c r="F13" s="22"/>
      <c r="G13" s="23"/>
    </row>
    <row r="14" spans="1:7" ht="15" thickBot="1">
      <c r="A14" s="9">
        <v>2</v>
      </c>
      <c r="B14" s="230" t="s">
        <v>152</v>
      </c>
      <c r="C14" s="230"/>
      <c r="D14" s="230"/>
      <c r="E14" s="230"/>
      <c r="F14" s="230"/>
      <c r="G14" s="10">
        <f>F16</f>
        <v>0</v>
      </c>
    </row>
    <row r="15" spans="1:7">
      <c r="A15" s="86"/>
      <c r="B15" s="87"/>
      <c r="C15" s="35"/>
      <c r="D15" s="36"/>
      <c r="E15" s="37"/>
      <c r="F15" s="37"/>
      <c r="G15" s="88"/>
    </row>
    <row r="16" spans="1:7" ht="55.2">
      <c r="A16" s="120" t="s">
        <v>31</v>
      </c>
      <c r="B16" s="121" t="s">
        <v>153</v>
      </c>
      <c r="C16" s="122" t="s">
        <v>125</v>
      </c>
      <c r="D16" s="123">
        <f>0.8*0.8*0.4*3</f>
        <v>0.76800000000000024</v>
      </c>
      <c r="E16" s="124"/>
      <c r="F16" s="124">
        <f>D16*E16</f>
        <v>0</v>
      </c>
      <c r="G16" s="125"/>
    </row>
    <row r="17" spans="1:7" ht="15" thickBot="1">
      <c r="A17" s="89"/>
      <c r="B17" s="90"/>
      <c r="C17" s="42"/>
      <c r="D17" s="43"/>
      <c r="E17" s="44"/>
      <c r="F17" s="44"/>
      <c r="G17" s="91"/>
    </row>
    <row r="18" spans="1:7" ht="15" thickBot="1">
      <c r="A18" s="9">
        <v>3</v>
      </c>
      <c r="B18" s="235" t="s">
        <v>154</v>
      </c>
      <c r="C18" s="236"/>
      <c r="D18" s="236"/>
      <c r="E18" s="236"/>
      <c r="F18" s="237"/>
      <c r="G18" s="10">
        <f>F22+F23+F24+F25</f>
        <v>0</v>
      </c>
    </row>
    <row r="19" spans="1:7">
      <c r="A19" s="132"/>
      <c r="B19" s="133"/>
      <c r="C19" s="133"/>
      <c r="D19" s="133"/>
      <c r="E19" s="134"/>
      <c r="F19" s="134"/>
      <c r="G19" s="135"/>
    </row>
    <row r="20" spans="1:7" ht="41.4">
      <c r="A20" s="126" t="s">
        <v>37</v>
      </c>
      <c r="B20" s="127" t="s">
        <v>155</v>
      </c>
      <c r="C20" s="122" t="s">
        <v>119</v>
      </c>
      <c r="D20" s="122">
        <f>0.6*0.6*3</f>
        <v>1.08</v>
      </c>
      <c r="E20" s="128"/>
      <c r="F20" s="129">
        <f>D20*E20</f>
        <v>0</v>
      </c>
      <c r="G20" s="130"/>
    </row>
    <row r="21" spans="1:7" ht="96.6">
      <c r="A21" s="24" t="s">
        <v>89</v>
      </c>
      <c r="B21" s="25" t="s">
        <v>32</v>
      </c>
      <c r="C21" s="26"/>
      <c r="D21" s="17"/>
      <c r="E21" s="18"/>
      <c r="F21" s="18"/>
      <c r="G21" s="27"/>
    </row>
    <row r="22" spans="1:7" ht="15">
      <c r="A22" s="28" t="s">
        <v>156</v>
      </c>
      <c r="B22" s="25" t="s">
        <v>157</v>
      </c>
      <c r="C22" s="16" t="s">
        <v>125</v>
      </c>
      <c r="D22" s="17">
        <f>0.5*0.5*0.4*3</f>
        <v>0.30000000000000004</v>
      </c>
      <c r="E22" s="18"/>
      <c r="F22" s="18">
        <f>D22*E22</f>
        <v>0</v>
      </c>
      <c r="G22" s="27"/>
    </row>
    <row r="23" spans="1:7" ht="15">
      <c r="A23" s="28" t="s">
        <v>158</v>
      </c>
      <c r="B23" s="25" t="s">
        <v>159</v>
      </c>
      <c r="C23" s="16" t="s">
        <v>125</v>
      </c>
      <c r="D23" s="17">
        <f>0.2*0.2*3*3</f>
        <v>0.3600000000000001</v>
      </c>
      <c r="E23" s="18"/>
      <c r="F23" s="18">
        <f>D23*E23</f>
        <v>0</v>
      </c>
      <c r="G23" s="27"/>
    </row>
    <row r="24" spans="1:7" ht="15">
      <c r="A24" s="28" t="s">
        <v>160</v>
      </c>
      <c r="B24" s="25" t="s">
        <v>33</v>
      </c>
      <c r="C24" s="16" t="s">
        <v>125</v>
      </c>
      <c r="D24" s="17">
        <f>0.2*0.4*(2.88+3.79+3.79+1.67+1.67+3.43+3.43+3.17+3.17)</f>
        <v>2.1600000000000006</v>
      </c>
      <c r="E24" s="18"/>
      <c r="F24" s="18">
        <f>D24*E24</f>
        <v>0</v>
      </c>
      <c r="G24" s="27"/>
    </row>
    <row r="25" spans="1:7" ht="15">
      <c r="A25" s="28" t="s">
        <v>161</v>
      </c>
      <c r="B25" s="25" t="s">
        <v>35</v>
      </c>
      <c r="C25" s="16" t="s">
        <v>125</v>
      </c>
      <c r="D25" s="17">
        <f>0.15*(4.81+13+12.01)</f>
        <v>4.4729999999999999</v>
      </c>
      <c r="E25" s="18"/>
      <c r="F25" s="18">
        <f>D25*E25</f>
        <v>0</v>
      </c>
      <c r="G25" s="27"/>
    </row>
    <row r="26" spans="1:7" ht="15" thickBot="1">
      <c r="A26" s="29"/>
      <c r="B26" s="30"/>
      <c r="C26" s="30"/>
      <c r="D26" s="30"/>
      <c r="E26" s="31"/>
      <c r="F26" s="31"/>
      <c r="G26" s="32"/>
    </row>
    <row r="27" spans="1:7" ht="15" thickBot="1">
      <c r="A27" s="9">
        <v>4</v>
      </c>
      <c r="B27" s="230" t="s">
        <v>162</v>
      </c>
      <c r="C27" s="230"/>
      <c r="D27" s="230"/>
      <c r="E27" s="230"/>
      <c r="F27" s="230"/>
      <c r="G27" s="10">
        <f>F29</f>
        <v>0</v>
      </c>
    </row>
    <row r="28" spans="1:7">
      <c r="A28" s="94"/>
      <c r="B28" s="95"/>
      <c r="C28" s="95"/>
      <c r="D28" s="95"/>
      <c r="E28" s="92"/>
      <c r="F28" s="92"/>
      <c r="G28" s="93"/>
    </row>
    <row r="29" spans="1:7" ht="96.6">
      <c r="A29" s="47" t="s">
        <v>41</v>
      </c>
      <c r="B29" s="39" t="s">
        <v>126</v>
      </c>
      <c r="C29" s="16" t="s">
        <v>119</v>
      </c>
      <c r="D29" s="17">
        <f>(0.2*(2.88+3.79+1.67+1.67))</f>
        <v>2.0020000000000002</v>
      </c>
      <c r="E29" s="18"/>
      <c r="F29" s="18">
        <f>D29*E29</f>
        <v>0</v>
      </c>
      <c r="G29" s="27"/>
    </row>
    <row r="30" spans="1:7" ht="15" thickBot="1">
      <c r="A30" s="40"/>
      <c r="B30" s="41"/>
      <c r="C30" s="42"/>
      <c r="D30" s="43"/>
      <c r="E30" s="44"/>
      <c r="F30" s="44"/>
      <c r="G30" s="45"/>
    </row>
    <row r="31" spans="1:7" ht="15" thickBot="1">
      <c r="A31" s="9">
        <v>5</v>
      </c>
      <c r="B31" s="230" t="s">
        <v>163</v>
      </c>
      <c r="C31" s="230"/>
      <c r="D31" s="230"/>
      <c r="E31" s="230"/>
      <c r="F31" s="230"/>
      <c r="G31" s="10">
        <f>F33+F34+F35</f>
        <v>0</v>
      </c>
    </row>
    <row r="32" spans="1:7">
      <c r="A32" s="33"/>
      <c r="B32" s="34"/>
      <c r="C32" s="35"/>
      <c r="D32" s="36"/>
      <c r="E32" s="37"/>
      <c r="F32" s="37"/>
      <c r="G32" s="38"/>
    </row>
    <row r="33" spans="1:7" ht="69">
      <c r="A33" s="28" t="s">
        <v>46</v>
      </c>
      <c r="B33" s="152" t="s">
        <v>164</v>
      </c>
      <c r="C33" s="16" t="s">
        <v>119</v>
      </c>
      <c r="D33" s="17">
        <f>(2.76*(7+4.61+0.91))-(0.86*2.1+0.78*2.1+1*1+0.85*2.1+1*1)</f>
        <v>27.3262</v>
      </c>
      <c r="E33" s="18"/>
      <c r="F33" s="18">
        <f>D33*E33</f>
        <v>0</v>
      </c>
      <c r="G33" s="27"/>
    </row>
    <row r="34" spans="1:7" ht="27.6">
      <c r="A34" s="28" t="s">
        <v>132</v>
      </c>
      <c r="B34" s="152" t="s">
        <v>131</v>
      </c>
      <c r="C34" s="16" t="s">
        <v>119</v>
      </c>
      <c r="D34" s="17">
        <f>(2.76*(7+4.61+0.91))-(0.86*2.1+0.78*2.1+1*1+0.85*2.1+1*1)+(2.76*(3.43+3.43+3.79+3.79))-(1*1+0.85*2.1)+(2.76*(3.79+3.79+3.17+3.17))-(1*1+0.78*2.1)+(2.76*(1.67))-(0.76*2.1)</f>
        <v>103.18999999999998</v>
      </c>
      <c r="E34" s="18"/>
      <c r="F34" s="18">
        <f>D34*E34</f>
        <v>0</v>
      </c>
      <c r="G34" s="27"/>
    </row>
    <row r="35" spans="1:7" ht="27.6">
      <c r="A35" s="28" t="s">
        <v>198</v>
      </c>
      <c r="B35" s="39" t="s">
        <v>92</v>
      </c>
      <c r="C35" s="16" t="s">
        <v>119</v>
      </c>
      <c r="D35" s="17">
        <f>(4.81+13+12.01)</f>
        <v>29.82</v>
      </c>
      <c r="E35" s="18"/>
      <c r="F35" s="18">
        <f>D35*E35</f>
        <v>0</v>
      </c>
      <c r="G35" s="27"/>
    </row>
    <row r="36" spans="1:7" ht="15" thickBot="1">
      <c r="A36" s="40"/>
      <c r="B36" s="41"/>
      <c r="C36" s="42"/>
      <c r="D36" s="43"/>
      <c r="E36" s="44"/>
      <c r="F36" s="44"/>
      <c r="G36" s="45"/>
    </row>
    <row r="37" spans="1:7" ht="15" thickBot="1">
      <c r="A37" s="9">
        <v>6</v>
      </c>
      <c r="B37" s="230" t="s">
        <v>178</v>
      </c>
      <c r="C37" s="230"/>
      <c r="D37" s="230"/>
      <c r="E37" s="230"/>
      <c r="F37" s="230"/>
      <c r="G37" s="10">
        <f>SUM(F38:F42)</f>
        <v>0</v>
      </c>
    </row>
    <row r="38" spans="1:7">
      <c r="A38" s="33"/>
      <c r="B38" s="34"/>
      <c r="C38" s="46"/>
      <c r="D38" s="36"/>
      <c r="E38" s="37"/>
      <c r="F38" s="37"/>
      <c r="G38" s="38"/>
    </row>
    <row r="39" spans="1:7">
      <c r="A39" s="47" t="s">
        <v>60</v>
      </c>
      <c r="B39" s="153" t="s">
        <v>130</v>
      </c>
      <c r="C39" s="153"/>
      <c r="D39" s="153"/>
      <c r="E39" s="153"/>
      <c r="F39" s="153"/>
      <c r="G39" s="154"/>
    </row>
    <row r="40" spans="1:7" ht="27.6">
      <c r="A40" s="47" t="s">
        <v>167</v>
      </c>
      <c r="B40" s="152" t="s">
        <v>131</v>
      </c>
      <c r="C40" s="155" t="s">
        <v>119</v>
      </c>
      <c r="D40" s="17">
        <f>(2.8*(2.88+2.88+1.67+1.67))-(0.76*2.1+1.6*0.8+1.67*1.6+1.6*0.8)</f>
        <v>18.651999999999997</v>
      </c>
      <c r="E40" s="156"/>
      <c r="F40" s="156">
        <f>D40*E40</f>
        <v>0</v>
      </c>
      <c r="G40" s="157"/>
    </row>
    <row r="41" spans="1:7" ht="55.2">
      <c r="A41" s="47" t="s">
        <v>168</v>
      </c>
      <c r="B41" s="39" t="s">
        <v>56</v>
      </c>
      <c r="C41" s="16" t="s">
        <v>119</v>
      </c>
      <c r="D41" s="17">
        <f>(1.6*(0.8+0.8+1.67))</f>
        <v>5.2320000000000002</v>
      </c>
      <c r="E41" s="18"/>
      <c r="F41" s="18">
        <f t="shared" ref="F41" si="1">D41*E41</f>
        <v>0</v>
      </c>
      <c r="G41" s="27"/>
    </row>
    <row r="42" spans="1:7" ht="15" thickBot="1">
      <c r="A42" s="40"/>
      <c r="B42" s="41"/>
      <c r="C42" s="48"/>
      <c r="D42" s="43"/>
      <c r="E42" s="44"/>
      <c r="F42" s="44"/>
      <c r="G42" s="45"/>
    </row>
    <row r="43" spans="1:7" ht="15" thickBot="1">
      <c r="A43" s="9">
        <v>7</v>
      </c>
      <c r="B43" s="230" t="s">
        <v>170</v>
      </c>
      <c r="C43" s="230"/>
      <c r="D43" s="230"/>
      <c r="E43" s="230"/>
      <c r="F43" s="230"/>
      <c r="G43" s="10">
        <f>F45</f>
        <v>0</v>
      </c>
    </row>
    <row r="44" spans="1:7">
      <c r="A44" s="33"/>
      <c r="B44" s="34"/>
      <c r="C44" s="46"/>
      <c r="D44" s="36"/>
      <c r="E44" s="37"/>
      <c r="F44" s="37"/>
      <c r="G44" s="38"/>
    </row>
    <row r="45" spans="1:7" ht="55.2">
      <c r="A45" s="52" t="s">
        <v>64</v>
      </c>
      <c r="B45" s="53" t="s">
        <v>135</v>
      </c>
      <c r="C45" s="54" t="s">
        <v>62</v>
      </c>
      <c r="D45" s="55">
        <v>1</v>
      </c>
      <c r="E45" s="56"/>
      <c r="F45" s="56">
        <f>D45*E45</f>
        <v>0</v>
      </c>
      <c r="G45" s="57"/>
    </row>
    <row r="46" spans="1:7" ht="15" thickBot="1">
      <c r="A46" s="40"/>
      <c r="B46" s="41"/>
      <c r="C46" s="48"/>
      <c r="D46" s="43"/>
      <c r="E46" s="44"/>
      <c r="F46" s="44"/>
      <c r="G46" s="45"/>
    </row>
    <row r="47" spans="1:7" ht="15" thickBot="1">
      <c r="A47" s="9">
        <v>8</v>
      </c>
      <c r="B47" s="230" t="s">
        <v>171</v>
      </c>
      <c r="C47" s="230"/>
      <c r="D47" s="230"/>
      <c r="E47" s="230"/>
      <c r="F47" s="230"/>
      <c r="G47" s="10">
        <f>F49</f>
        <v>0</v>
      </c>
    </row>
    <row r="48" spans="1:7">
      <c r="A48" s="33"/>
      <c r="B48" s="34"/>
      <c r="C48" s="35"/>
      <c r="D48" s="36"/>
      <c r="E48" s="37"/>
      <c r="F48" s="37"/>
      <c r="G48" s="38"/>
    </row>
    <row r="49" spans="1:7" ht="55.2">
      <c r="A49" s="47" t="s">
        <v>67</v>
      </c>
      <c r="B49" s="39" t="s">
        <v>139</v>
      </c>
      <c r="C49" s="54" t="s">
        <v>62</v>
      </c>
      <c r="D49" s="17">
        <v>1</v>
      </c>
      <c r="E49" s="18"/>
      <c r="F49" s="18">
        <f>D49*E49</f>
        <v>0</v>
      </c>
      <c r="G49" s="27"/>
    </row>
    <row r="50" spans="1:7" ht="15" thickBot="1">
      <c r="A50" s="40"/>
      <c r="B50" s="49"/>
      <c r="C50" s="50"/>
      <c r="D50" s="51"/>
      <c r="E50" s="44"/>
      <c r="F50" s="44"/>
      <c r="G50" s="45"/>
    </row>
    <row r="51" spans="1:7" ht="15" thickBot="1">
      <c r="A51" s="9">
        <v>9</v>
      </c>
      <c r="B51" s="230" t="s">
        <v>172</v>
      </c>
      <c r="C51" s="230"/>
      <c r="D51" s="230"/>
      <c r="E51" s="230"/>
      <c r="F51" s="230"/>
      <c r="G51" s="10">
        <f>F53</f>
        <v>0</v>
      </c>
    </row>
    <row r="52" spans="1:7">
      <c r="A52" s="33"/>
      <c r="B52" s="34"/>
      <c r="C52" s="35"/>
      <c r="D52" s="36"/>
      <c r="E52" s="37"/>
      <c r="F52" s="37"/>
      <c r="G52" s="38"/>
    </row>
    <row r="53" spans="1:7" ht="69">
      <c r="A53" s="47" t="s">
        <v>70</v>
      </c>
      <c r="B53" s="39" t="s">
        <v>141</v>
      </c>
      <c r="C53" s="16" t="s">
        <v>62</v>
      </c>
      <c r="D53" s="17">
        <v>1</v>
      </c>
      <c r="E53" s="18"/>
      <c r="F53" s="18">
        <f>D53*E53</f>
        <v>0</v>
      </c>
      <c r="G53" s="27"/>
    </row>
    <row r="54" spans="1:7" ht="15" thickBot="1">
      <c r="A54" s="40"/>
      <c r="B54" s="49"/>
      <c r="C54" s="50"/>
      <c r="D54" s="51"/>
      <c r="E54" s="44"/>
      <c r="F54" s="44"/>
      <c r="G54" s="45"/>
    </row>
    <row r="55" spans="1:7" ht="15" thickBot="1">
      <c r="A55" s="9">
        <v>10</v>
      </c>
      <c r="B55" s="230" t="s">
        <v>173</v>
      </c>
      <c r="C55" s="230"/>
      <c r="D55" s="230"/>
      <c r="E55" s="230"/>
      <c r="F55" s="230"/>
      <c r="G55" s="10">
        <f>F57+F58</f>
        <v>0</v>
      </c>
    </row>
    <row r="56" spans="1:7">
      <c r="A56" s="33"/>
      <c r="B56" s="34"/>
      <c r="C56" s="35"/>
      <c r="D56" s="36"/>
      <c r="E56" s="37"/>
      <c r="F56" s="37"/>
      <c r="G56" s="38"/>
    </row>
    <row r="57" spans="1:7" ht="69">
      <c r="A57" s="52" t="s">
        <v>77</v>
      </c>
      <c r="B57" s="131" t="s">
        <v>143</v>
      </c>
      <c r="C57" s="54" t="s">
        <v>62</v>
      </c>
      <c r="D57" s="55">
        <v>1</v>
      </c>
      <c r="E57" s="56"/>
      <c r="F57" s="56">
        <f>D57*E57</f>
        <v>0</v>
      </c>
      <c r="G57" s="57"/>
    </row>
    <row r="58" spans="1:7" ht="55.2">
      <c r="A58" s="52" t="s">
        <v>148</v>
      </c>
      <c r="B58" s="39" t="s">
        <v>56</v>
      </c>
      <c r="C58" s="16" t="s">
        <v>119</v>
      </c>
      <c r="D58" s="17">
        <f>(0.6*1.8)</f>
        <v>1.08</v>
      </c>
      <c r="E58" s="18"/>
      <c r="F58" s="18">
        <f t="shared" ref="F58" si="2">D58*E58</f>
        <v>0</v>
      </c>
      <c r="G58" s="27"/>
    </row>
    <row r="59" spans="1:7" ht="15" thickBot="1">
      <c r="A59" s="58"/>
      <c r="B59" s="59"/>
      <c r="C59" s="59"/>
      <c r="D59" s="59"/>
      <c r="E59" s="60"/>
      <c r="F59" s="60"/>
      <c r="G59" s="61"/>
    </row>
    <row r="60" spans="1:7" ht="15" thickBot="1">
      <c r="A60" s="159">
        <v>11</v>
      </c>
      <c r="B60" s="231" t="s">
        <v>199</v>
      </c>
      <c r="C60" s="231"/>
      <c r="D60" s="231"/>
      <c r="E60" s="231"/>
      <c r="F60" s="231"/>
      <c r="G60" s="160">
        <f>SUM(F61:F64)</f>
        <v>0</v>
      </c>
    </row>
    <row r="61" spans="1:7">
      <c r="A61" s="161"/>
      <c r="B61" s="162"/>
      <c r="C61" s="163"/>
      <c r="D61" s="164"/>
      <c r="E61" s="165"/>
      <c r="F61" s="165"/>
      <c r="G61" s="166"/>
    </row>
    <row r="62" spans="1:7" ht="69">
      <c r="A62" s="167" t="s">
        <v>187</v>
      </c>
      <c r="B62" s="39" t="s">
        <v>200</v>
      </c>
      <c r="C62" s="155" t="s">
        <v>50</v>
      </c>
      <c r="D62" s="158">
        <v>2</v>
      </c>
      <c r="E62" s="156"/>
      <c r="F62" s="156">
        <f>D62*E62</f>
        <v>0</v>
      </c>
      <c r="G62" s="157"/>
    </row>
    <row r="63" spans="1:7" ht="69">
      <c r="A63" s="167" t="s">
        <v>80</v>
      </c>
      <c r="B63" s="39" t="s">
        <v>201</v>
      </c>
      <c r="C63" s="155" t="s">
        <v>50</v>
      </c>
      <c r="D63" s="158">
        <v>2</v>
      </c>
      <c r="E63" s="156"/>
      <c r="F63" s="156">
        <f>D63*E63</f>
        <v>0</v>
      </c>
      <c r="G63" s="157"/>
    </row>
    <row r="64" spans="1:7" ht="15" thickBot="1">
      <c r="A64" s="168"/>
      <c r="B64" s="169"/>
      <c r="C64" s="170"/>
      <c r="D64" s="171"/>
      <c r="E64" s="172"/>
      <c r="F64" s="172"/>
      <c r="G64" s="173"/>
    </row>
    <row r="65" spans="1:7" ht="15" thickBot="1">
      <c r="A65" s="9">
        <v>12</v>
      </c>
      <c r="B65" s="230" t="s">
        <v>202</v>
      </c>
      <c r="C65" s="230"/>
      <c r="D65" s="230"/>
      <c r="E65" s="230"/>
      <c r="F65" s="230"/>
      <c r="G65" s="10">
        <f>F67</f>
        <v>0</v>
      </c>
    </row>
    <row r="66" spans="1:7">
      <c r="A66" s="33"/>
      <c r="B66" s="34"/>
      <c r="C66" s="35"/>
      <c r="D66" s="36"/>
      <c r="E66" s="37"/>
      <c r="F66" s="37"/>
      <c r="G66" s="38"/>
    </row>
    <row r="67" spans="1:7" ht="55.2">
      <c r="A67" s="47" t="s">
        <v>113</v>
      </c>
      <c r="B67" s="39" t="s">
        <v>203</v>
      </c>
      <c r="C67" s="16" t="s">
        <v>50</v>
      </c>
      <c r="D67" s="17">
        <v>1</v>
      </c>
      <c r="E67" s="18"/>
      <c r="F67" s="18">
        <f>D67*E67</f>
        <v>0</v>
      </c>
      <c r="G67" s="27"/>
    </row>
    <row r="68" spans="1:7" ht="15" thickBot="1">
      <c r="A68" s="40"/>
      <c r="B68" s="41"/>
      <c r="C68" s="42"/>
      <c r="D68" s="43"/>
      <c r="E68" s="44"/>
      <c r="F68" s="44"/>
      <c r="G68" s="45"/>
    </row>
    <row r="69" spans="1:7" ht="15" thickBot="1">
      <c r="A69" s="62"/>
      <c r="B69" s="232"/>
      <c r="C69" s="232"/>
      <c r="D69" s="232"/>
      <c r="E69" s="232"/>
      <c r="F69" s="232"/>
      <c r="G69" s="232">
        <f>SUM(G8+G14+G18+G27+G31+G37+G43+G47+G51+G55+G60+G65)</f>
        <v>0</v>
      </c>
    </row>
    <row r="70" spans="1:7" ht="15" thickBot="1">
      <c r="A70" s="62"/>
      <c r="B70" s="234" t="s">
        <v>81</v>
      </c>
      <c r="C70" s="234"/>
      <c r="D70" s="234"/>
      <c r="E70" s="234"/>
      <c r="F70" s="234"/>
      <c r="G70" s="233"/>
    </row>
    <row r="73" spans="1:7" ht="15" customHeight="1"/>
  </sheetData>
  <mergeCells count="26">
    <mergeCell ref="B31:F31"/>
    <mergeCell ref="B37:F37"/>
    <mergeCell ref="B43:F43"/>
    <mergeCell ref="B47:F47"/>
    <mergeCell ref="B51:F51"/>
    <mergeCell ref="A7:G7"/>
    <mergeCell ref="B8:F8"/>
    <mergeCell ref="B14:F14"/>
    <mergeCell ref="B18:F18"/>
    <mergeCell ref="B27:F27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B55:F55"/>
    <mergeCell ref="B60:F60"/>
    <mergeCell ref="B65:F65"/>
    <mergeCell ref="B69:F69"/>
    <mergeCell ref="G69:G70"/>
    <mergeCell ref="B70:F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Lista</vt:lpstr>
      <vt:lpstr>CAP.0-ESTALEIRO</vt:lpstr>
      <vt:lpstr>Maria Sabo Almeida</vt:lpstr>
      <vt:lpstr>Maria Filomena Dos Santos</vt:lpstr>
      <vt:lpstr>Maria de Fatima Horta Tavares</vt:lpstr>
      <vt:lpstr>Marline Marizia Gomes dos Reis</vt:lpstr>
      <vt:lpstr>Alice de Jesus Tavares</vt:lpstr>
      <vt:lpstr>Heloisa Delcy Soares Tavares</vt:lpstr>
      <vt:lpstr>Sónia Patricia Tavares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2024-01-05T16:08:08Z</dcterms:modified>
</cp:coreProperties>
</file>