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Pinheiro\Desktop\Dossier Concurso_Eugenio Lima\Dossier Concurso Engénio Lima_Lote 3, 4 e 5\1_Mapa de medições\"/>
    </mc:Choice>
  </mc:AlternateContent>
  <bookViews>
    <workbookView xWindow="0" yWindow="0" windowWidth="23040" windowHeight="9072" tabRatio="839"/>
  </bookViews>
  <sheets>
    <sheet name="Lista" sheetId="48" r:id="rId1"/>
    <sheet name="CAP.0-ESTALEIRO" sheetId="59" r:id="rId2"/>
    <sheet name="Francisca Semedo Da Veiga" sheetId="50" r:id="rId3"/>
    <sheet name="Maria Celeste Sanches Cabral" sheetId="51" r:id="rId4"/>
    <sheet name="Alice Do Carmo Varela Da Moura" sheetId="55" r:id="rId5"/>
    <sheet name="Edna De Pina" sheetId="56" r:id="rId6"/>
    <sheet name="Manuela Borges Dos Santos" sheetId="49" r:id="rId7"/>
    <sheet name="Maria Natalia Tavares" sheetId="5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9" l="1"/>
  <c r="G8" i="59"/>
  <c r="G12" i="59" s="1"/>
  <c r="F79" i="58" l="1"/>
  <c r="G75" i="58" s="1"/>
  <c r="F78" i="58"/>
  <c r="F77" i="58"/>
  <c r="F73" i="58"/>
  <c r="F72" i="58"/>
  <c r="F71" i="58"/>
  <c r="F70" i="58"/>
  <c r="G68" i="58"/>
  <c r="D66" i="58"/>
  <c r="F66" i="58" s="1"/>
  <c r="G63" i="58" s="1"/>
  <c r="F65" i="58"/>
  <c r="F61" i="58"/>
  <c r="G59" i="58"/>
  <c r="F57" i="58"/>
  <c r="G55" i="58"/>
  <c r="F53" i="58"/>
  <c r="G51" i="58"/>
  <c r="F49" i="58"/>
  <c r="F48" i="58"/>
  <c r="F47" i="58"/>
  <c r="F45" i="58"/>
  <c r="D45" i="58"/>
  <c r="D43" i="58"/>
  <c r="F43" i="58" s="1"/>
  <c r="D39" i="58"/>
  <c r="F39" i="58" s="1"/>
  <c r="D38" i="58"/>
  <c r="F38" i="58" s="1"/>
  <c r="G34" i="58" s="1"/>
  <c r="F37" i="58"/>
  <c r="D37" i="58"/>
  <c r="F36" i="58"/>
  <c r="D36" i="58"/>
  <c r="D32" i="58"/>
  <c r="F32" i="58" s="1"/>
  <c r="D31" i="58"/>
  <c r="F31" i="58" s="1"/>
  <c r="D30" i="58"/>
  <c r="F30" i="58" s="1"/>
  <c r="G28" i="58" s="1"/>
  <c r="D26" i="58"/>
  <c r="F26" i="58" s="1"/>
  <c r="D25" i="58"/>
  <c r="F25" i="58" s="1"/>
  <c r="D24" i="58"/>
  <c r="F24" i="58" s="1"/>
  <c r="F23" i="58"/>
  <c r="D23" i="58"/>
  <c r="D21" i="58"/>
  <c r="F21" i="58" s="1"/>
  <c r="D17" i="58"/>
  <c r="F17" i="58" s="1"/>
  <c r="G15" i="58" s="1"/>
  <c r="D13" i="58"/>
  <c r="F13" i="58" s="1"/>
  <c r="D12" i="58"/>
  <c r="F12" i="58" s="1"/>
  <c r="G10" i="58" s="1"/>
  <c r="F85" i="49"/>
  <c r="G83" i="49" s="1"/>
  <c r="F81" i="49"/>
  <c r="F80" i="49"/>
  <c r="F79" i="49"/>
  <c r="G77" i="49" s="1"/>
  <c r="F75" i="49"/>
  <c r="F74" i="49"/>
  <c r="F73" i="49"/>
  <c r="F72" i="49"/>
  <c r="F71" i="49"/>
  <c r="G69" i="49"/>
  <c r="F67" i="49"/>
  <c r="D67" i="49"/>
  <c r="F66" i="49"/>
  <c r="G64" i="49" s="1"/>
  <c r="F62" i="49"/>
  <c r="G60" i="49" s="1"/>
  <c r="F58" i="49"/>
  <c r="G56" i="49" s="1"/>
  <c r="F54" i="49"/>
  <c r="G52" i="49" s="1"/>
  <c r="F50" i="49"/>
  <c r="F49" i="49"/>
  <c r="F48" i="49"/>
  <c r="D46" i="49"/>
  <c r="F46" i="49" s="1"/>
  <c r="D45" i="49"/>
  <c r="F45" i="49" s="1"/>
  <c r="D44" i="49"/>
  <c r="F44" i="49" s="1"/>
  <c r="G41" i="49" s="1"/>
  <c r="F39" i="49"/>
  <c r="D39" i="49"/>
  <c r="F37" i="49"/>
  <c r="D37" i="49"/>
  <c r="D38" i="49" s="1"/>
  <c r="F38" i="49" s="1"/>
  <c r="D33" i="49"/>
  <c r="F33" i="49" s="1"/>
  <c r="D32" i="49"/>
  <c r="F32" i="49" s="1"/>
  <c r="D31" i="49"/>
  <c r="F31" i="49" s="1"/>
  <c r="G29" i="49" s="1"/>
  <c r="F27" i="49"/>
  <c r="D27" i="49"/>
  <c r="F26" i="49"/>
  <c r="D26" i="49"/>
  <c r="F25" i="49"/>
  <c r="D25" i="49"/>
  <c r="D24" i="49"/>
  <c r="F24" i="49" s="1"/>
  <c r="D22" i="49"/>
  <c r="F22" i="49" s="1"/>
  <c r="G20" i="49" s="1"/>
  <c r="D18" i="49"/>
  <c r="F18" i="49" s="1"/>
  <c r="G16" i="49" s="1"/>
  <c r="F14" i="49"/>
  <c r="D14" i="49"/>
  <c r="F13" i="49"/>
  <c r="D13" i="49"/>
  <c r="F12" i="49"/>
  <c r="G10" i="49" s="1"/>
  <c r="D12" i="49"/>
  <c r="F67" i="55"/>
  <c r="F66" i="55"/>
  <c r="D66" i="55"/>
  <c r="G64" i="55"/>
  <c r="F62" i="55"/>
  <c r="F61" i="55"/>
  <c r="F60" i="55"/>
  <c r="F59" i="55"/>
  <c r="F58" i="55"/>
  <c r="G56" i="55"/>
  <c r="F54" i="55"/>
  <c r="F53" i="55"/>
  <c r="F52" i="55"/>
  <c r="F51" i="55"/>
  <c r="F50" i="55"/>
  <c r="F49" i="55"/>
  <c r="F48" i="55"/>
  <c r="F47" i="55"/>
  <c r="G45" i="55" s="1"/>
  <c r="D43" i="55"/>
  <c r="F43" i="55" s="1"/>
  <c r="G40" i="55" s="1"/>
  <c r="F42" i="55"/>
  <c r="F38" i="55"/>
  <c r="G36" i="55"/>
  <c r="F34" i="55"/>
  <c r="F33" i="55"/>
  <c r="G31" i="55"/>
  <c r="D29" i="55"/>
  <c r="F29" i="55" s="1"/>
  <c r="F28" i="55"/>
  <c r="D28" i="55"/>
  <c r="F24" i="55"/>
  <c r="D24" i="55"/>
  <c r="D23" i="55"/>
  <c r="F23" i="55" s="1"/>
  <c r="G21" i="55" s="1"/>
  <c r="D19" i="55"/>
  <c r="F19" i="55" s="1"/>
  <c r="D18" i="55"/>
  <c r="F18" i="55" s="1"/>
  <c r="D13" i="55"/>
  <c r="F13" i="55" s="1"/>
  <c r="D12" i="55"/>
  <c r="F12" i="55" s="1"/>
  <c r="F83" i="50"/>
  <c r="G81" i="50"/>
  <c r="F79" i="50"/>
  <c r="F78" i="50"/>
  <c r="F77" i="50"/>
  <c r="G75" i="50"/>
  <c r="F73" i="50"/>
  <c r="F72" i="50"/>
  <c r="F71" i="50"/>
  <c r="F70" i="50"/>
  <c r="F69" i="50"/>
  <c r="G67" i="50" s="1"/>
  <c r="D65" i="50"/>
  <c r="F65" i="50" s="1"/>
  <c r="F64" i="50"/>
  <c r="G62" i="50" s="1"/>
  <c r="F60" i="50"/>
  <c r="G58" i="50"/>
  <c r="F56" i="50"/>
  <c r="G54" i="50"/>
  <c r="F52" i="50"/>
  <c r="G50" i="50"/>
  <c r="F48" i="50"/>
  <c r="F47" i="50"/>
  <c r="F46" i="50"/>
  <c r="D44" i="50"/>
  <c r="F44" i="50" s="1"/>
  <c r="D42" i="50"/>
  <c r="D43" i="50" s="1"/>
  <c r="F43" i="50" s="1"/>
  <c r="D37" i="50"/>
  <c r="F37" i="50" s="1"/>
  <c r="D35" i="50"/>
  <c r="D36" i="50" s="1"/>
  <c r="F36" i="50" s="1"/>
  <c r="D31" i="50"/>
  <c r="F31" i="50" s="1"/>
  <c r="D30" i="50"/>
  <c r="F30" i="50" s="1"/>
  <c r="G28" i="50" s="1"/>
  <c r="D26" i="50"/>
  <c r="F26" i="50" s="1"/>
  <c r="F25" i="50"/>
  <c r="D25" i="50"/>
  <c r="D24" i="50"/>
  <c r="F24" i="50" s="1"/>
  <c r="D23" i="50"/>
  <c r="F23" i="50" s="1"/>
  <c r="D21" i="50"/>
  <c r="F21" i="50" s="1"/>
  <c r="D17" i="50"/>
  <c r="F17" i="50" s="1"/>
  <c r="G15" i="50" s="1"/>
  <c r="D13" i="50"/>
  <c r="F13" i="50" s="1"/>
  <c r="D12" i="50"/>
  <c r="F12" i="50" s="1"/>
  <c r="G19" i="58" l="1"/>
  <c r="D44" i="58"/>
  <c r="F44" i="58" s="1"/>
  <c r="G41" i="58" s="1"/>
  <c r="G81" i="58" s="1"/>
  <c r="G35" i="49"/>
  <c r="G87" i="49" s="1"/>
  <c r="G26" i="55"/>
  <c r="G10" i="55"/>
  <c r="G15" i="55"/>
  <c r="G10" i="50"/>
  <c r="G19" i="50"/>
  <c r="F42" i="50"/>
  <c r="G39" i="50" s="1"/>
  <c r="F35" i="50"/>
  <c r="G33" i="50" s="1"/>
  <c r="G69" i="55" l="1"/>
  <c r="G85" i="50"/>
  <c r="F67" i="56" l="1"/>
  <c r="G65" i="56"/>
  <c r="F63" i="56"/>
  <c r="G61" i="56"/>
  <c r="D59" i="56"/>
  <c r="F59" i="56" s="1"/>
  <c r="F58" i="56"/>
  <c r="F54" i="56"/>
  <c r="F53" i="56"/>
  <c r="G51" i="56"/>
  <c r="F49" i="56"/>
  <c r="F48" i="56"/>
  <c r="G46" i="56"/>
  <c r="F44" i="56"/>
  <c r="G42" i="56" s="1"/>
  <c r="F40" i="56"/>
  <c r="F39" i="56"/>
  <c r="D37" i="56"/>
  <c r="F37" i="56" s="1"/>
  <c r="D36" i="56"/>
  <c r="F36" i="56" s="1"/>
  <c r="D35" i="56"/>
  <c r="F35" i="56" s="1"/>
  <c r="D30" i="56"/>
  <c r="F30" i="56" s="1"/>
  <c r="D29" i="56"/>
  <c r="F29" i="56" s="1"/>
  <c r="D28" i="56"/>
  <c r="F28" i="56" s="1"/>
  <c r="D27" i="56"/>
  <c r="F27" i="56" s="1"/>
  <c r="D23" i="56"/>
  <c r="F23" i="56" s="1"/>
  <c r="G20" i="56" s="1"/>
  <c r="D22" i="56"/>
  <c r="F22" i="56" s="1"/>
  <c r="D18" i="56"/>
  <c r="F18" i="56" s="1"/>
  <c r="D17" i="56"/>
  <c r="F17" i="56" s="1"/>
  <c r="D12" i="56"/>
  <c r="F12" i="56" s="1"/>
  <c r="F11" i="56"/>
  <c r="D11" i="56"/>
  <c r="D10" i="56"/>
  <c r="F10" i="56" s="1"/>
  <c r="F48" i="51"/>
  <c r="G46" i="51"/>
  <c r="D44" i="51"/>
  <c r="F44" i="51" s="1"/>
  <c r="F43" i="51"/>
  <c r="F39" i="51"/>
  <c r="G37" i="51" s="1"/>
  <c r="F35" i="51"/>
  <c r="G33" i="51" s="1"/>
  <c r="F31" i="51"/>
  <c r="G29" i="51" s="1"/>
  <c r="D27" i="51"/>
  <c r="F27" i="51" s="1"/>
  <c r="F26" i="51"/>
  <c r="D26" i="51"/>
  <c r="D25" i="51"/>
  <c r="F25" i="51" s="1"/>
  <c r="D24" i="51"/>
  <c r="F24" i="51" s="1"/>
  <c r="G22" i="51" s="1"/>
  <c r="D20" i="51"/>
  <c r="F20" i="51" s="1"/>
  <c r="G18" i="51" s="1"/>
  <c r="D16" i="51"/>
  <c r="F16" i="51" s="1"/>
  <c r="D15" i="51"/>
  <c r="F15" i="51" s="1"/>
  <c r="D10" i="51"/>
  <c r="F10" i="51" s="1"/>
  <c r="G8" i="51" s="1"/>
  <c r="G56" i="56" l="1"/>
  <c r="G14" i="56"/>
  <c r="G8" i="56"/>
  <c r="G41" i="51"/>
  <c r="G12" i="51"/>
  <c r="G50" i="51" s="1"/>
  <c r="G25" i="56"/>
  <c r="G32" i="56"/>
  <c r="G69" i="56" l="1"/>
</calcChain>
</file>

<file path=xl/comments1.xml><?xml version="1.0" encoding="utf-8"?>
<comments xmlns="http://schemas.openxmlformats.org/spreadsheetml/2006/main">
  <authors>
    <author>DGH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comments2.xml><?xml version="1.0" encoding="utf-8"?>
<comments xmlns="http://schemas.openxmlformats.org/spreadsheetml/2006/main">
  <authors>
    <author>DGH</author>
  </authors>
  <commentList>
    <comment ref="B49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<sst xmlns="http://schemas.openxmlformats.org/spreadsheetml/2006/main" count="736" uniqueCount="229">
  <si>
    <t>Nº</t>
  </si>
  <si>
    <t>Beneficiária (o)</t>
  </si>
  <si>
    <t>Francisca Semedo Da Veiga</t>
  </si>
  <si>
    <t>Maria Celeste Sanches Cabral</t>
  </si>
  <si>
    <t>Alice Do Carmo Varela Da Moura</t>
  </si>
  <si>
    <t>Edna De Pina</t>
  </si>
  <si>
    <t>Manuela Borges Dos Santos</t>
  </si>
  <si>
    <t>Maria Natalia Tavares</t>
  </si>
  <si>
    <t>LOCAL</t>
  </si>
  <si>
    <t>EUGÉNIO LIMA - MUNICÍPIO DA PRAIA</t>
  </si>
  <si>
    <t>OBRA</t>
  </si>
  <si>
    <t>PROPR.</t>
  </si>
  <si>
    <t>MARIA CELESTE SANCHES CABRAL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</si>
  <si>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</si>
  <si>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</si>
  <si>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</si>
  <si>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</si>
  <si>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</si>
  <si>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</si>
  <si>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</si>
  <si>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</si>
  <si>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</si>
  <si>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</si>
  <si>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</si>
  <si>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</si>
  <si>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</si>
  <si>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1.2</t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</si>
  <si>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</si>
  <si>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</si>
  <si>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</si>
  <si>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</si>
  <si>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</si>
  <si>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2.1.1</t>
  </si>
  <si>
    <t>Vigas</t>
  </si>
  <si>
    <t>2.1.2</t>
  </si>
  <si>
    <t>Lajes Maciças</t>
  </si>
  <si>
    <t xml:space="preserve">CAP III - ALVENARIA </t>
  </si>
  <si>
    <t>3.1</t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</si>
  <si>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</si>
  <si>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</si>
  <si>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 xml:space="preserve">CAP VI - REVESTIMENTO </t>
  </si>
  <si>
    <t>4.1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</si>
  <si>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exteriores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</si>
  <si>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4.2</t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</si>
  <si>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</si>
  <si>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4.3</t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</si>
  <si>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</si>
  <si>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4.4</t>
  </si>
  <si>
    <t>Pintura  Teto com duas demãos de tintas de água Contrato incluindo barração.</t>
  </si>
  <si>
    <t>CAP V - ELETRICIDADE</t>
  </si>
  <si>
    <t>5.1</t>
  </si>
  <si>
    <t>Reposição e instalação de tubagens e fios em
lajes para pontos de iluminação e acesso a
rede, incluindo todos os trabalhos e acessórios complementares</t>
  </si>
  <si>
    <t>vg</t>
  </si>
  <si>
    <t>CAP VI - REDE DE ÁGUA</t>
  </si>
  <si>
    <t>6.1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</si>
  <si>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</si>
  <si>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CAP VII - REDE DE ESGOTO</t>
  </si>
  <si>
    <t>7.1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</si>
  <si>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</si>
  <si>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VIII - COZINHA</t>
  </si>
  <si>
    <t>8.1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</si>
  <si>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</si>
  <si>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8.2</t>
  </si>
  <si>
    <t>Fornecimento e assentamento de azulejo, cor a definir com 30x30cm, prever assentamento com cimento-cola, após a secagem da base, cortes remates e betumes</t>
  </si>
  <si>
    <t>CAP IX - ENVOLVENTE</t>
  </si>
  <si>
    <t>9.1</t>
  </si>
  <si>
    <t>Fornecimento e plantação de árvore menor de 14 cm de perímetro de tronco a 1 m do solo, com meios manuais, em terreno arenoso, em cova de 60x60x60 cm.</t>
  </si>
  <si>
    <t>un</t>
  </si>
  <si>
    <t>TOTAL GERAL:</t>
  </si>
  <si>
    <t>EDNA DE PINA</t>
  </si>
  <si>
    <t>1.1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</si>
  <si>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</si>
  <si>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1.3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</si>
  <si>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</si>
  <si>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Reestabelecimento do Pé-direito após demolição de elementos estruturais mediante a execução de alvenarias em blocos (20x1</t>
    </r>
    <r>
      <rPr>
        <b/>
        <sz val="10"/>
        <rFont val="Calibri"/>
        <family val="2"/>
        <scheme val="minor"/>
      </rPr>
      <t>0</t>
    </r>
    <r>
      <rPr>
        <sz val="10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</si>
  <si>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3.2</t>
  </si>
  <si>
    <r>
      <t>Reestabelecimento do Pé-direito após demolição de elementos estruturais mediante a execução de alvenarias em blocos (20x2</t>
    </r>
    <r>
      <rPr>
        <b/>
        <sz val="10"/>
        <rFont val="Calibri"/>
        <family val="2"/>
        <scheme val="minor"/>
      </rPr>
      <t>0</t>
    </r>
    <r>
      <rPr>
        <sz val="10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</si>
  <si>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 xml:space="preserve">CAP IV - REVESTIMENTO 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</si>
  <si>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interiores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</si>
  <si>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CAP V -INSTALAÇÃO SANITÁRIA (WC)</t>
  </si>
  <si>
    <t>Revestimentos</t>
  </si>
  <si>
    <t>5.1.1</t>
  </si>
  <si>
    <t>5.1.2</t>
  </si>
  <si>
    <t>5.1.3</t>
  </si>
  <si>
    <t>Fornecimento e assentamento de mosaico antederrapante, assentamento com cimento-cola, após a secagem da base, cortes remates e betumes.</t>
  </si>
  <si>
    <t>5.2</t>
  </si>
  <si>
    <t xml:space="preserve">Equipamentos Sanitários incluindo </t>
  </si>
  <si>
    <t>5.2.1</t>
  </si>
  <si>
    <r>
      <t xml:space="preserve">Fornecimento e assentamento de </t>
    </r>
    <r>
      <rPr>
        <b/>
        <sz val="10"/>
        <rFont val="Calibri"/>
        <family val="2"/>
        <scheme val="minor"/>
      </rPr>
      <t>autoclismo</t>
    </r>
    <r>
      <rPr>
        <sz val="10"/>
        <rFont val="Calibri"/>
        <family val="2"/>
        <scheme val="minor"/>
      </rPr>
      <t xml:space="preserve"> de sanita, incluindo autoclismo, prever todos os acessórios de fixação, ligações a rede de água e esgoto, assim como o respectivo ensaio de modo a funcionar nas perfeitas condições.</t>
    </r>
  </si>
  <si>
    <t xml:space="preserve">un </t>
  </si>
  <si>
    <t>5.2.2</t>
  </si>
  <si>
    <t>Fornecimento e assentamento de base de duche de pavimento, prever todos os acessórios de fixação, ligações a rede de água e esgoto, assim como o respectivo ensaio de modo a funcionar nas perfeitas condições.</t>
  </si>
  <si>
    <t>CAP VI - ELETRICIDADE</t>
  </si>
  <si>
    <t>CAP VII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</si>
  <si>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 xml:space="preserve">Duche e Sanita </t>
    </r>
    <r>
      <rPr>
        <sz val="10"/>
        <rFont val="Calibri"/>
        <family val="2"/>
        <scheme val="minor"/>
      </rPr>
      <t>incluindo os acessórios, ligações e todos os trabalhos acessórios necessários para o seu bom funcionamento.</t>
    </r>
  </si>
  <si>
    <t>7.2</t>
  </si>
  <si>
    <t>CAP VIII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</si>
  <si>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Duche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</si>
  <si>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IX - COZINHA</t>
  </si>
  <si>
    <t>Fornecimento de bancada de cozinha (executada com tampa betão á vista e laterais em parede de 10 cm de espessura), lava loiças (1 cuba), incluindo os seus acessórios, conforme o projeto de arquitetura.</t>
  </si>
  <si>
    <t>9.2</t>
  </si>
  <si>
    <t>CAP X - REABILITAÇÃO DE VÃOS</t>
  </si>
  <si>
    <t>10.1</t>
  </si>
  <si>
    <t>Reparação de Porta (0.80*2.10), através da correção de desenquadramentos e substituição de ferragens deterioradas. Incluindo reposição de revestimentos e pinturas.</t>
  </si>
  <si>
    <t>CAP XI - ENVOLVENTE</t>
  </si>
  <si>
    <t>11.1</t>
  </si>
  <si>
    <t>REQ.</t>
  </si>
  <si>
    <t>FRANCISCA SEMEDO DA VEIGA</t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</si>
  <si>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</si>
  <si>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CAP II - TERRAPLENAGEM / ESCAVAÇÃO</t>
  </si>
  <si>
    <t>Escavação de terreno de qualquer natureza para execução de fundação 0.80 de largura, incluindo remoção e transporte de material sobrante</t>
  </si>
  <si>
    <t>CAP III - ESTRUTURAS DE BETÃO</t>
  </si>
  <si>
    <t>Fornecimento e colocação de betão de limpeza, incluindo todos os trabalhos e meios necessários para a sua boa execução.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</si>
  <si>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</si>
  <si>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</si>
  <si>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</si>
  <si>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</si>
  <si>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</si>
  <si>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</si>
  <si>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</si>
  <si>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>Execução de alvenarias em blocos (20x20x40 cm)  de betão, assentes com argamassa de cimento e areia ao traço 1:4, incluindo todos os trabalhos e acessórios complementares.</t>
  </si>
  <si>
    <t>Execução de alvenarias (Fileira bloco) em blocos (20x20x40 cm)  de betão na cobertura, assentes com argamassa de cimento e areia ao traço 1:4, incluindo todos os trabalhos e acessórios complementares, com as dimensões:</t>
  </si>
  <si>
    <t xml:space="preserve">CAP V - REVESTIMENTO 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</si>
  <si>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</si>
  <si>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Pintura  interior e exterior com duas demãos de tintas de água Contrato incluindo barração.</t>
  </si>
  <si>
    <t>5.3</t>
  </si>
  <si>
    <t>CAP VI - INSTALAÇÃO SANITÁRIA (WC)</t>
  </si>
  <si>
    <t>6.1.1</t>
  </si>
  <si>
    <t>Betonilha de regularização com argamassa de cimento e areia com 0,03m de espessura, para revestir com mosaico, nas instalações sanitarias.</t>
  </si>
  <si>
    <t>6.1.2</t>
  </si>
  <si>
    <t>6.1.3</t>
  </si>
  <si>
    <t>6.2</t>
  </si>
  <si>
    <t>6.2.1</t>
  </si>
  <si>
    <t>Fornecimento e assentamento de lavatórios, incluindo torneiras, prever todos os acessórios de fixação, ligações a rede de água e esgoto, assim como o respectivo ensaio de modo a funcionar nas perfeitas condições.</t>
  </si>
  <si>
    <t>6.2.2</t>
  </si>
  <si>
    <t>Fornecimento e assentamento de sanita, incluindo autoclismo, prever todos os acessórios de fixação, ligações a rede de água e esgoto, assim como o respectivo ensaio de modo a funcionar nas perfeitas condições.</t>
  </si>
  <si>
    <t>6.2.3</t>
  </si>
  <si>
    <t>CAP VII - ELETRICIDADE</t>
  </si>
  <si>
    <t>Reposição e instalação de tubagens e fios em
lajes para pontos de iluminação e acesso a
rede, incluindo todos os trabalhos e acessórios complementares.</t>
  </si>
  <si>
    <t xml:space="preserve">CAP VIII - REDE DE ÁGUA </t>
  </si>
  <si>
    <t>Fornecimento e instalação de rede de água, incluindo os acessórios, ligações e todos os trabalhos acessórios necessários para um bom funcionamento</t>
  </si>
  <si>
    <t>CAP IX - REDE DE ESGOTO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</si>
  <si>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</si>
  <si>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CAP X - COZINHA</t>
  </si>
  <si>
    <t>10.2</t>
  </si>
  <si>
    <t xml:space="preserve">CAP XI - CAIXILHARIA (Reabilitação) </t>
  </si>
  <si>
    <t>Reparação de porta (0.8*2.1) do interior, através da correção de desenquadramentos e substituição de ferragens deterioradas. Incluindo reposição de revestimentos e pinturas.</t>
  </si>
  <si>
    <t>11.2</t>
  </si>
  <si>
    <t>Reparação de portas (0.78*2.1) do interior, através da correção de desenquadramentos e substituição de ferragens deterioradas. Incluindo reposição de revestimentos e pinturas.</t>
  </si>
  <si>
    <t>11.3</t>
  </si>
  <si>
    <t>Reparação de porta (0.83*2.1) do exterior, através da correção de desenquadramentos e substituição de ferragens deterioradas. Incluindo reposição de revestimentos e pinturas.</t>
  </si>
  <si>
    <t>11.4</t>
  </si>
  <si>
    <t>Reparação de janela (1.15*1.05) do exterior, através da correção de desenquadramentos e substituição de ferragens deterioradas. Incluindo reposição de revestimentos e pinturas.</t>
  </si>
  <si>
    <t>11.5</t>
  </si>
  <si>
    <t>Reparação de janela (1.47*1.05) do exterior, através da correção de desenquadramentos e substituição de ferragens deterioradas. Incluindo reposição de revestimentos e pinturas.</t>
  </si>
  <si>
    <t>CAP XI - CARPINTARIA</t>
  </si>
  <si>
    <t>Fornecimento e colocação de Porta (0.78*2.0), incluindo  todos os trabalhos acessórios e complementares.</t>
  </si>
  <si>
    <t>Fornecimento e colocação de Porta (0.8*2.0), incluindo  todos os trabalhos acessórios e complementares.</t>
  </si>
  <si>
    <t>Fornecimento e colocação de janelas (0,6*0,6), incluindo  todos os trabalhos acessórios e complementares.</t>
  </si>
  <si>
    <t>CAP XI - CLARABOIA</t>
  </si>
  <si>
    <t>12.1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</si>
  <si>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</si>
  <si>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ALICE DO CARMO VARELA DA MOURA</t>
  </si>
  <si>
    <r>
      <t>Remoção de cobertura em</t>
    </r>
    <r>
      <rPr>
        <b/>
        <sz val="10"/>
        <rFont val="Calibri"/>
        <family val="2"/>
        <scheme val="minor"/>
      </rPr>
      <t xml:space="preserve"> chapa metalica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</si>
  <si>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2.1.3</t>
  </si>
  <si>
    <t>Execução de alvenarias em blocos (15x20x40 cm)  de betão, assentes com argamassa de cimento e areia ao traço 1:4, incluindo todos os trabalhos e acessórios complementares.</t>
  </si>
  <si>
    <t>Pintura exterior (fachada frontal) com duas demãos de tintas de água Contrato incluindo barração.</t>
  </si>
  <si>
    <t>Reposição e instalação de tubagens e fios  para pontos de iluminação e acesso a
rede, incluindo todos os trabalhos e acessórios complementares.</t>
  </si>
  <si>
    <t xml:space="preserve">Pre-instalação de contadores </t>
  </si>
  <si>
    <t xml:space="preserve">CAP VI - REDE DE ÁGUA </t>
  </si>
  <si>
    <t>CAP VII - COZINHA</t>
  </si>
  <si>
    <t xml:space="preserve">CAP VIII - CAIXILHARIA (Reabilitação) </t>
  </si>
  <si>
    <t>Reparação de porta (1.08*2.1) do exterior, através da correção de desenquadramentos e substituição de ferragens deterioradas. Incluindo reposição de revestimentos e pinturas.</t>
  </si>
  <si>
    <t>Reparação de porta (0.99*2.1) do exterior, através da correção de desenquadramentos e substituição de ferragens deterioradas. Incluindo reposição de revestimentos e pinturas.</t>
  </si>
  <si>
    <t>8.3</t>
  </si>
  <si>
    <t>Reparação de porta (0.79*2.1) do interior, através da correção de desenquadramentos e substituição de ferragens deterioradas. Incluindo reposição de revestimentos e pinturas.</t>
  </si>
  <si>
    <t>8.4</t>
  </si>
  <si>
    <t>Reparação de porta (0.71*2.1) do interior, através da correção de desenquadramentos e substituição de ferragens deterioradas. Incluindo reposição de revestimentos e pinturas.</t>
  </si>
  <si>
    <t>8.5</t>
  </si>
  <si>
    <t>Reparação de janelas (1.24*1.05) do exterior, através da correção de desenquadramentos e substituição de ferragens deterioradas. Incluindo reposição de revestimentos e pinturas.</t>
  </si>
  <si>
    <t>8.6</t>
  </si>
  <si>
    <t>Reparação de janelas (2.42*1.05) do exterior, através da correção de desenquadramentos e substituição de ferragens deterioradas. Incluindo reposição de revestimentos e pinturas.</t>
  </si>
  <si>
    <t>8.7</t>
  </si>
  <si>
    <t>Reparação de janelas (1.19*1.05) do exterior, através da correção de desenquadramentos e substituição de ferragens deterioradas. Incluindo reposição de revestimentos e pinturas.</t>
  </si>
  <si>
    <t>8.8</t>
  </si>
  <si>
    <t>Reparação de janelas (1.09*1.05) do exterior, através da correção de desenquadramentos e substituição de ferragens deterioradas. Incluindo reposição de revestimentos e pinturas.</t>
  </si>
  <si>
    <t>CAP IX - CARPINTARIA</t>
  </si>
  <si>
    <t>Fornecimento e colocação de Porta (0.82*2.1), incluindo  todos os trabalhos acessórios e complementares.</t>
  </si>
  <si>
    <t>Fornecimento e colocação de Porta (0.79*2.1), incluindo  todos os trabalhos acessórios e complementares.</t>
  </si>
  <si>
    <t>9.3</t>
  </si>
  <si>
    <t>9.4</t>
  </si>
  <si>
    <t>Fornecimento e colocação de janelas (0,4*0,4), incluindo  todos os trabalhos acessórios e complementares.</t>
  </si>
  <si>
    <t>9.5</t>
  </si>
  <si>
    <t>Fornecimento e colocação de janelas (1*1), incluindo  todos os trabalhos acessórios e complementares.</t>
  </si>
  <si>
    <t>CAP X - ENVOLVENTE</t>
  </si>
  <si>
    <t>Pavimento em betonilha. A ser aplicado na extensão das fachadas adjacentes á via pública com àrea equivalente a 1 metro vezes o comprimento da fachada.</t>
  </si>
  <si>
    <t xml:space="preserve">MANUELA BORGES DOS SANTOS </t>
  </si>
  <si>
    <r>
      <t xml:space="preserve">Demolição da </t>
    </r>
    <r>
      <rPr>
        <b/>
        <sz val="10"/>
        <rFont val="Calibri"/>
        <family val="2"/>
        <scheme val="minor"/>
      </rPr>
      <t>laje em 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</si>
  <si>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t>Execução de alvenarias em blocos (20x20x40 cm)  de betão, assentes com argamassa de cimento e areia ao traço 1:4, incluindo todos os trabalhos e acessórios complementares, com as dimensões:</t>
  </si>
  <si>
    <t>CAP VI -INSTALAÇÃO SANITÁRIA (WC)</t>
  </si>
  <si>
    <t>CAP VIII - REDE DE ÁGUA</t>
  </si>
  <si>
    <t>Reparação de porta (0.86*2.1) do exterior, através da correção de desenquadramentos e substituição de ferragens deterioradas. Incluindo reposição de revestimentos e pinturas.</t>
  </si>
  <si>
    <t>Reparação de janelas (1.45*1.05) do exterior, através da correção de desenquadramentos e substituição de ferragens deterioradas. Incluindo reposição de revestimentos e pinturas.</t>
  </si>
  <si>
    <t>Reparação de janelas (1.15*1.05) do exterior, através da correção de desenquadramentos e substituição de ferragens deterioradas. Incluindo reposição de revestimentos e pinturas.</t>
  </si>
  <si>
    <t>CAP XII - CARPINTARIA</t>
  </si>
  <si>
    <t>Fornecimento e colocação de Porta (0.8*2.0), incluindo todos os trabalhos acessórios e complementares.</t>
  </si>
  <si>
    <t>12.2</t>
  </si>
  <si>
    <t>Fornecimento e colocação de Porta (0.75*2.0), incluindo todos os trabalhos acessórios e complementares.</t>
  </si>
  <si>
    <t>12.3</t>
  </si>
  <si>
    <t>Fornecimento e colocação de janela (0,6*0,6),  incluindo todos os trabalhos acessórios e complementares.</t>
  </si>
  <si>
    <t>CAP XIII - CLARABOIA</t>
  </si>
  <si>
    <t>13.1</t>
  </si>
  <si>
    <t xml:space="preserve">MARIA NATÁLIA TAVARES LOPES </t>
  </si>
  <si>
    <t>Execução de alvenarias em blocos (20x10x40 cm) e (20x15x40 cm)  de betão, assentes com argamassa de cimento e areia ao traço 1:4, incluindo todos os trabalhos e acessórios complementares, com as dimensões:</t>
  </si>
  <si>
    <t>Fornecimento e execução de salpico e reboco de paredes interiores com argamassa de cimento e areia ao traço de 1:4 incluíndo execução de arestas e todos os trabalhos e meios necessários para sua boa execução.</t>
  </si>
  <si>
    <t>Fornecimento e execução de betonilha afagada, ao traço 1:3:5, com 5cm de espessura sobre os pavimentos de betão e todos os trabalhos complementares.</t>
  </si>
  <si>
    <t>Pintura exterior (fachada frontal)  com duas demãos de tintas de água Contrato incluindo barração.</t>
  </si>
  <si>
    <t>5.4</t>
  </si>
  <si>
    <t>Pintura de pala na fachada frontal com duas demãos de tintas de água Contrato incluindo barração.</t>
  </si>
  <si>
    <t>6.3</t>
  </si>
  <si>
    <t>CAP VII -  ELETRICIDADE</t>
  </si>
  <si>
    <t>Reparação de porta (0.9*2.1) do exterior, através da correção de desenquadramentos e substituição de ferragens deterioradas. Incluindo reposição de revestimentos e pinturas.</t>
  </si>
  <si>
    <t>Reparação de porta (0.8*2.1) do exterior, através da correção de desenquadramentos e substituição de ferragens deterioradas. Incluindo reposição de revestimentos e pinturas.</t>
  </si>
  <si>
    <t>Reparação de janelas (1.2*1.05) do exterior, através da correção de desenquadramentos e substituição de ferragens deterioradas. Incluindo reposição de revestimentos e pinturas.</t>
  </si>
  <si>
    <t>Fornecimento e colocação de Portas (0.8*2.0),  incluindo todos os trabalhos acessórios e complementares.</t>
  </si>
  <si>
    <t>Fornecimento e colocação de janela (0.8*0.6),  todos os trabalhos acessórios e complementares.</t>
  </si>
  <si>
    <t>Fornecimento e colocação de janela (0.6*0.6),  todos os trabalhos acessórios e complementares.</t>
  </si>
  <si>
    <t xml:space="preserve">CAP 0 - ESTALEIRO 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</si>
  <si>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NOTA</t>
    </r>
    <r>
      <rPr>
        <sz val="10"/>
        <rFont val="Calibri"/>
        <family val="2"/>
        <scheme val="minor"/>
      </rPr>
      <t>: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</si>
</sst>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  <charset val="1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0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0" xfId="0" applyFont="1"/>
    <xf numFmtId="164" fontId="6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6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8" fillId="0" borderId="4" xfId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7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49" fontId="8" fillId="0" borderId="8" xfId="1" applyNumberFormat="1" applyFont="1" applyBorder="1" applyAlignment="1">
      <alignment vertical="center"/>
    </xf>
    <xf numFmtId="49" fontId="8" fillId="0" borderId="9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4" fontId="8" fillId="0" borderId="13" xfId="0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/>
    <xf numFmtId="49" fontId="8" fillId="0" borderId="1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/>
    <xf numFmtId="49" fontId="8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4" fontId="8" fillId="0" borderId="17" xfId="1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/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1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4" fontId="8" fillId="0" borderId="20" xfId="1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/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4" fontId="9" fillId="0" borderId="17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49" fontId="8" fillId="0" borderId="11" xfId="1" applyNumberFormat="1" applyFont="1" applyBorder="1" applyAlignment="1">
      <alignment vertical="center"/>
    </xf>
    <xf numFmtId="49" fontId="8" fillId="0" borderId="22" xfId="0" applyNumberFormat="1" applyFont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0" fillId="0" borderId="0" xfId="0" applyFont="1" applyAlignment="1">
      <alignment vertical="center"/>
    </xf>
    <xf numFmtId="164" fontId="7" fillId="0" borderId="0" xfId="0" applyNumberFormat="1" applyFont="1"/>
    <xf numFmtId="16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4" fontId="5" fillId="3" borderId="31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4" fontId="5" fillId="4" borderId="31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 wrapText="1"/>
    </xf>
    <xf numFmtId="49" fontId="8" fillId="0" borderId="32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" fontId="5" fillId="3" borderId="33" xfId="0" applyNumberFormat="1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4" fontId="8" fillId="0" borderId="34" xfId="1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8" fillId="0" borderId="35" xfId="0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4" fontId="8" fillId="0" borderId="36" xfId="1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38" xfId="0" applyFont="1" applyBorder="1"/>
    <xf numFmtId="49" fontId="8" fillId="0" borderId="3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/>
    </xf>
    <xf numFmtId="4" fontId="8" fillId="0" borderId="40" xfId="1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0" fontId="8" fillId="0" borderId="41" xfId="0" applyFont="1" applyBorder="1"/>
    <xf numFmtId="49" fontId="5" fillId="2" borderId="42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0" fontId="8" fillId="0" borderId="21" xfId="0" applyFont="1" applyBorder="1" applyAlignment="1">
      <alignment vertical="center"/>
    </xf>
    <xf numFmtId="4" fontId="5" fillId="4" borderId="33" xfId="0" applyNumberFormat="1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left" vertical="center" wrapText="1"/>
    </xf>
    <xf numFmtId="0" fontId="5" fillId="0" borderId="37" xfId="1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40" xfId="0" applyFont="1" applyBorder="1"/>
    <xf numFmtId="49" fontId="5" fillId="5" borderId="42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5" fillId="5" borderId="47" xfId="0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left" vertical="center" wrapText="1"/>
    </xf>
    <xf numFmtId="4" fontId="5" fillId="0" borderId="38" xfId="0" applyNumberFormat="1" applyFont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/>
    </xf>
    <xf numFmtId="4" fontId="8" fillId="6" borderId="4" xfId="1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0" fontId="8" fillId="6" borderId="5" xfId="0" applyFont="1" applyFill="1" applyBorder="1"/>
    <xf numFmtId="49" fontId="5" fillId="0" borderId="4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/>
    </xf>
    <xf numFmtId="4" fontId="8" fillId="6" borderId="13" xfId="1" applyNumberFormat="1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/>
    </xf>
    <xf numFmtId="0" fontId="8" fillId="6" borderId="14" xfId="0" applyFont="1" applyFill="1" applyBorder="1"/>
    <xf numFmtId="49" fontId="8" fillId="6" borderId="15" xfId="0" applyNumberFormat="1" applyFont="1" applyFill="1" applyBorder="1" applyAlignment="1">
      <alignment horizontal="center" vertical="center"/>
    </xf>
    <xf numFmtId="49" fontId="8" fillId="6" borderId="19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left" vertical="top" wrapText="1"/>
    </xf>
    <xf numFmtId="0" fontId="8" fillId="6" borderId="36" xfId="0" applyFont="1" applyFill="1" applyBorder="1" applyAlignment="1">
      <alignment horizontal="center" vertical="center"/>
    </xf>
    <xf numFmtId="4" fontId="8" fillId="6" borderId="36" xfId="0" applyNumberFormat="1" applyFont="1" applyFill="1" applyBorder="1" applyAlignment="1">
      <alignment horizontal="center" vertical="center"/>
    </xf>
    <xf numFmtId="164" fontId="8" fillId="6" borderId="36" xfId="0" applyNumberFormat="1" applyFont="1" applyFill="1" applyBorder="1" applyAlignment="1">
      <alignment horizontal="center" vertical="center"/>
    </xf>
    <xf numFmtId="0" fontId="8" fillId="6" borderId="21" xfId="0" applyFont="1" applyFill="1" applyBorder="1"/>
    <xf numFmtId="49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center" vertical="center"/>
    </xf>
    <xf numFmtId="0" fontId="8" fillId="0" borderId="53" xfId="0" applyFont="1" applyBorder="1"/>
    <xf numFmtId="0" fontId="5" fillId="2" borderId="54" xfId="0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vertical="center" wrapText="1"/>
    </xf>
    <xf numFmtId="0" fontId="5" fillId="2" borderId="54" xfId="1" applyFont="1" applyFill="1" applyBorder="1" applyAlignment="1">
      <alignment vertical="center" wrapText="1"/>
    </xf>
    <xf numFmtId="0" fontId="5" fillId="2" borderId="56" xfId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2" fontId="8" fillId="0" borderId="36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58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" fontId="8" fillId="0" borderId="59" xfId="1" applyNumberFormat="1" applyFont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 wrapText="1"/>
    </xf>
    <xf numFmtId="0" fontId="3" fillId="0" borderId="60" xfId="0" applyFont="1" applyBorder="1"/>
    <xf numFmtId="0" fontId="8" fillId="0" borderId="61" xfId="0" applyFont="1" applyBorder="1"/>
    <xf numFmtId="49" fontId="8" fillId="0" borderId="52" xfId="0" applyNumberFormat="1" applyFont="1" applyBorder="1" applyAlignment="1">
      <alignment horizontal="center" vertical="center"/>
    </xf>
    <xf numFmtId="0" fontId="8" fillId="0" borderId="62" xfId="0" applyFont="1" applyBorder="1"/>
    <xf numFmtId="49" fontId="8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5" fillId="0" borderId="0" xfId="0" applyFont="1"/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64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5" fillId="0" borderId="3" xfId="0" applyFont="1" applyBorder="1" applyAlignment="1">
      <alignment vertical="center"/>
    </xf>
    <xf numFmtId="49" fontId="15" fillId="0" borderId="0" xfId="1" applyNumberFormat="1" applyFont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49" fontId="17" fillId="0" borderId="6" xfId="1" applyNumberFormat="1" applyFont="1" applyBorder="1" applyAlignment="1">
      <alignment vertical="center"/>
    </xf>
    <xf numFmtId="49" fontId="17" fillId="0" borderId="7" xfId="1" applyNumberFormat="1" applyFont="1" applyBorder="1" applyAlignment="1">
      <alignment vertical="center"/>
    </xf>
    <xf numFmtId="164" fontId="17" fillId="0" borderId="7" xfId="1" applyNumberFormat="1" applyFont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164" fontId="15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8" xfId="1" applyFont="1" applyFill="1" applyBorder="1" applyAlignment="1">
      <alignment horizontal="left" vertical="center" wrapText="1"/>
    </xf>
    <xf numFmtId="0" fontId="5" fillId="2" borderId="29" xfId="1" applyFont="1" applyFill="1" applyBorder="1" applyAlignment="1">
      <alignment horizontal="left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4" fontId="5" fillId="5" borderId="23" xfId="0" applyNumberFormat="1" applyFont="1" applyFill="1" applyBorder="1" applyAlignment="1">
      <alignment horizontal="center" vertical="center"/>
    </xf>
    <xf numFmtId="4" fontId="5" fillId="5" borderId="26" xfId="0" applyNumberFormat="1" applyFont="1" applyFill="1" applyBorder="1" applyAlignment="1">
      <alignment horizontal="center" vertical="center"/>
    </xf>
    <xf numFmtId="164" fontId="5" fillId="5" borderId="23" xfId="0" applyNumberFormat="1" applyFont="1" applyFill="1" applyBorder="1" applyAlignment="1">
      <alignment horizontal="center" vertical="center" wrapText="1"/>
    </xf>
    <xf numFmtId="164" fontId="5" fillId="5" borderId="26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4" fontId="5" fillId="5" borderId="43" xfId="0" applyNumberFormat="1" applyFont="1" applyFill="1" applyBorder="1" applyAlignment="1">
      <alignment horizontal="center" vertical="center"/>
    </xf>
    <xf numFmtId="4" fontId="5" fillId="5" borderId="44" xfId="0" applyNumberFormat="1" applyFont="1" applyFill="1" applyBorder="1" applyAlignment="1">
      <alignment horizontal="center" vertical="center"/>
    </xf>
    <xf numFmtId="4" fontId="5" fillId="5" borderId="45" xfId="0" applyNumberFormat="1" applyFont="1" applyFill="1" applyBorder="1" applyAlignment="1">
      <alignment horizontal="center" vertical="center"/>
    </xf>
    <xf numFmtId="4" fontId="5" fillId="5" borderId="46" xfId="0" applyNumberFormat="1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4" fontId="5" fillId="5" borderId="48" xfId="0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4" fontId="5" fillId="5" borderId="49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0" fontId="5" fillId="6" borderId="2" xfId="1" applyFont="1" applyFill="1" applyBorder="1" applyAlignment="1">
      <alignment horizontal="left" vertical="center" wrapText="1"/>
    </xf>
    <xf numFmtId="0" fontId="5" fillId="2" borderId="51" xfId="1" applyFont="1" applyFill="1" applyBorder="1" applyAlignment="1">
      <alignment horizontal="left" vertical="center" wrapText="1"/>
    </xf>
    <xf numFmtId="0" fontId="5" fillId="3" borderId="28" xfId="1" applyFont="1" applyFill="1" applyBorder="1" applyAlignment="1">
      <alignment horizontal="left" vertical="center" wrapText="1"/>
    </xf>
    <xf numFmtId="0" fontId="5" fillId="3" borderId="29" xfId="1" applyFont="1" applyFill="1" applyBorder="1" applyAlignment="1">
      <alignment horizontal="left" vertical="center" wrapText="1"/>
    </xf>
    <xf numFmtId="0" fontId="5" fillId="3" borderId="30" xfId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" fontId="5" fillId="2" borderId="46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4" fontId="5" fillId="2" borderId="48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49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4" fontId="5" fillId="2" borderId="43" xfId="0" applyNumberFormat="1" applyFont="1" applyFill="1" applyBorder="1" applyAlignment="1">
      <alignment horizontal="center" vertical="center"/>
    </xf>
    <xf numFmtId="4" fontId="5" fillId="2" borderId="44" xfId="0" applyNumberFormat="1" applyFont="1" applyFill="1" applyBorder="1" applyAlignment="1">
      <alignment horizontal="center" vertical="center"/>
    </xf>
    <xf numFmtId="4" fontId="5" fillId="2" borderId="45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="180" zoomScaleNormal="180" workbookViewId="0">
      <selection activeCell="B8" sqref="B8"/>
    </sheetView>
  </sheetViews>
  <sheetFormatPr defaultRowHeight="14.4"/>
  <cols>
    <col min="2" max="2" width="33.44140625" bestFit="1" customWidth="1"/>
  </cols>
  <sheetData>
    <row r="1" spans="1:2">
      <c r="A1" s="193" t="s">
        <v>0</v>
      </c>
      <c r="B1" s="194" t="s">
        <v>1</v>
      </c>
    </row>
    <row r="2" spans="1:2">
      <c r="A2" s="192">
        <v>1</v>
      </c>
      <c r="B2" s="1" t="s">
        <v>2</v>
      </c>
    </row>
    <row r="3" spans="1:2">
      <c r="A3" s="192">
        <v>2</v>
      </c>
      <c r="B3" s="1" t="s">
        <v>3</v>
      </c>
    </row>
    <row r="4" spans="1:2">
      <c r="A4" s="192">
        <v>3</v>
      </c>
      <c r="B4" s="1" t="s">
        <v>4</v>
      </c>
    </row>
    <row r="5" spans="1:2">
      <c r="A5" s="192">
        <v>4</v>
      </c>
      <c r="B5" s="1" t="s">
        <v>5</v>
      </c>
    </row>
    <row r="6" spans="1:2">
      <c r="A6" s="192">
        <v>5</v>
      </c>
      <c r="B6" s="1" t="s">
        <v>6</v>
      </c>
    </row>
    <row r="7" spans="1:2">
      <c r="A7" s="192">
        <v>6</v>
      </c>
      <c r="B7" s="1" t="s">
        <v>7</v>
      </c>
    </row>
  </sheetData>
  <sortState ref="A2:B11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B20" sqref="B20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95" t="s">
        <v>8</v>
      </c>
      <c r="B1" s="221" t="s">
        <v>9</v>
      </c>
      <c r="C1" s="221"/>
      <c r="D1" s="221"/>
      <c r="E1" s="221"/>
      <c r="F1" s="196"/>
      <c r="G1" s="195"/>
    </row>
    <row r="2" spans="1:7">
      <c r="A2" s="195" t="s">
        <v>10</v>
      </c>
      <c r="B2" s="197"/>
      <c r="C2" s="195"/>
      <c r="D2" s="195"/>
      <c r="E2" s="198"/>
      <c r="F2" s="222"/>
      <c r="G2" s="222"/>
    </row>
    <row r="3" spans="1:7">
      <c r="A3" s="195"/>
      <c r="B3" s="221"/>
      <c r="C3" s="221"/>
      <c r="D3" s="221"/>
      <c r="E3" s="221"/>
      <c r="F3" s="222" t="s">
        <v>13</v>
      </c>
      <c r="G3" s="222"/>
    </row>
    <row r="4" spans="1:7" ht="15" thickBot="1">
      <c r="A4" s="195"/>
      <c r="B4" s="197"/>
      <c r="C4" s="195"/>
      <c r="D4" s="195"/>
      <c r="E4" s="199"/>
      <c r="F4" s="199"/>
      <c r="G4" s="195"/>
    </row>
    <row r="5" spans="1:7" ht="15" thickBot="1">
      <c r="A5" s="217" t="s">
        <v>14</v>
      </c>
      <c r="B5" s="217" t="s">
        <v>15</v>
      </c>
      <c r="C5" s="217" t="s">
        <v>16</v>
      </c>
      <c r="D5" s="219" t="s">
        <v>17</v>
      </c>
      <c r="E5" s="223" t="s">
        <v>18</v>
      </c>
      <c r="F5" s="217" t="s">
        <v>19</v>
      </c>
      <c r="G5" s="217"/>
    </row>
    <row r="6" spans="1:7" ht="15" thickBot="1">
      <c r="A6" s="217"/>
      <c r="B6" s="217" t="s">
        <v>20</v>
      </c>
      <c r="C6" s="217" t="s">
        <v>21</v>
      </c>
      <c r="D6" s="219" t="s">
        <v>22</v>
      </c>
      <c r="E6" s="223"/>
      <c r="F6" s="200" t="s">
        <v>23</v>
      </c>
      <c r="G6" s="201" t="s">
        <v>24</v>
      </c>
    </row>
    <row r="7" spans="1:7" ht="15" thickBot="1">
      <c r="A7" s="217"/>
      <c r="B7" s="217"/>
      <c r="C7" s="217"/>
      <c r="D7" s="217"/>
      <c r="E7" s="217"/>
      <c r="F7" s="217"/>
      <c r="G7" s="217"/>
    </row>
    <row r="8" spans="1:7" ht="15" thickBot="1">
      <c r="A8" s="202">
        <v>0</v>
      </c>
      <c r="B8" s="218" t="s">
        <v>227</v>
      </c>
      <c r="C8" s="218"/>
      <c r="D8" s="218"/>
      <c r="E8" s="218"/>
      <c r="F8" s="218"/>
      <c r="G8" s="203">
        <f>SUM(F10:F10)</f>
        <v>0</v>
      </c>
    </row>
    <row r="9" spans="1:7">
      <c r="A9" s="204"/>
      <c r="B9" s="205"/>
      <c r="C9" s="197"/>
      <c r="D9" s="197"/>
      <c r="E9" s="196"/>
      <c r="F9" s="196"/>
      <c r="G9" s="206"/>
    </row>
    <row r="10" spans="1:7" ht="82.2" customHeight="1">
      <c r="A10" s="207"/>
      <c r="B10" s="16" t="s">
        <v>228</v>
      </c>
      <c r="C10" s="208" t="s">
        <v>67</v>
      </c>
      <c r="D10" s="209">
        <v>1</v>
      </c>
      <c r="E10" s="210"/>
      <c r="F10" s="210">
        <f t="shared" ref="F10" si="0">D10*E10</f>
        <v>0</v>
      </c>
      <c r="G10" s="211"/>
    </row>
    <row r="11" spans="1:7" ht="15" thickBot="1">
      <c r="A11" s="212"/>
      <c r="B11" s="213"/>
      <c r="C11" s="213"/>
      <c r="D11" s="213"/>
      <c r="E11" s="214"/>
      <c r="F11" s="214"/>
      <c r="G11" s="215"/>
    </row>
    <row r="12" spans="1:7" ht="15" thickBot="1">
      <c r="A12" s="216"/>
      <c r="B12" s="219"/>
      <c r="C12" s="219"/>
      <c r="D12" s="219"/>
      <c r="E12" s="219"/>
      <c r="F12" s="219"/>
      <c r="G12" s="219">
        <f>G8</f>
        <v>0</v>
      </c>
    </row>
    <row r="13" spans="1:7" ht="15" thickBot="1">
      <c r="A13" s="216"/>
      <c r="B13" s="220" t="s">
        <v>68</v>
      </c>
      <c r="C13" s="220"/>
      <c r="D13" s="220"/>
      <c r="E13" s="220"/>
      <c r="F13" s="220"/>
      <c r="G13" s="217"/>
    </row>
    <row r="16" spans="1:7" ht="15" customHeight="1"/>
  </sheetData>
  <mergeCells count="15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G12:G13"/>
    <mergeCell ref="B13:F13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6"/>
  <sheetViews>
    <sheetView workbookViewId="0">
      <selection activeCell="G91" sqref="G91"/>
    </sheetView>
  </sheetViews>
  <sheetFormatPr defaultRowHeight="14.4"/>
  <cols>
    <col min="2" max="2" width="43.44140625" customWidth="1"/>
    <col min="5" max="5" width="10.44140625" customWidth="1"/>
    <col min="6" max="6" width="11.109375" customWidth="1"/>
    <col min="7" max="7" width="13.5546875" customWidth="1"/>
  </cols>
  <sheetData>
    <row r="1" spans="1:7">
      <c r="A1" s="76"/>
      <c r="E1" s="77"/>
      <c r="F1" s="77"/>
    </row>
    <row r="2" spans="1:7">
      <c r="A2" s="5" t="s">
        <v>106</v>
      </c>
      <c r="B2" s="5"/>
      <c r="C2" s="78"/>
      <c r="D2" s="78"/>
      <c r="E2" s="6"/>
      <c r="F2" s="79"/>
      <c r="G2" s="78"/>
    </row>
    <row r="3" spans="1:7">
      <c r="A3" s="2" t="s">
        <v>8</v>
      </c>
      <c r="B3" s="5" t="s">
        <v>9</v>
      </c>
      <c r="C3" s="4"/>
      <c r="E3" s="13"/>
      <c r="F3" s="3"/>
      <c r="G3" s="4"/>
    </row>
    <row r="4" spans="1:7">
      <c r="A4" s="2" t="s">
        <v>10</v>
      </c>
      <c r="B4" s="5"/>
      <c r="C4" s="4"/>
      <c r="D4" s="4"/>
      <c r="E4" s="6"/>
      <c r="F4" s="230"/>
      <c r="G4" s="230"/>
    </row>
    <row r="5" spans="1:7">
      <c r="A5" s="2" t="s">
        <v>11</v>
      </c>
      <c r="B5" s="5" t="s">
        <v>107</v>
      </c>
      <c r="C5" s="4"/>
      <c r="D5" s="4"/>
      <c r="E5" s="6"/>
      <c r="F5" s="230" t="s">
        <v>13</v>
      </c>
      <c r="G5" s="230"/>
    </row>
    <row r="6" spans="1:7" ht="15" thickBot="1">
      <c r="A6" s="4"/>
      <c r="B6" s="5"/>
      <c r="C6" s="4"/>
      <c r="D6" s="4"/>
      <c r="E6" s="7"/>
      <c r="F6" s="7"/>
      <c r="G6" s="4"/>
    </row>
    <row r="7" spans="1:7" ht="15" thickBot="1">
      <c r="A7" s="231" t="s">
        <v>14</v>
      </c>
      <c r="B7" s="231" t="s">
        <v>15</v>
      </c>
      <c r="C7" s="231" t="s">
        <v>16</v>
      </c>
      <c r="D7" s="233" t="s">
        <v>17</v>
      </c>
      <c r="E7" s="235" t="s">
        <v>18</v>
      </c>
      <c r="F7" s="237" t="s">
        <v>19</v>
      </c>
      <c r="G7" s="238"/>
    </row>
    <row r="8" spans="1:7" ht="15" thickBot="1">
      <c r="A8" s="232"/>
      <c r="B8" s="232" t="s">
        <v>20</v>
      </c>
      <c r="C8" s="232" t="s">
        <v>21</v>
      </c>
      <c r="D8" s="234" t="s">
        <v>22</v>
      </c>
      <c r="E8" s="236"/>
      <c r="F8" s="125" t="s">
        <v>23</v>
      </c>
      <c r="G8" s="126" t="s">
        <v>24</v>
      </c>
    </row>
    <row r="9" spans="1:7">
      <c r="A9" s="224"/>
      <c r="B9" s="225"/>
      <c r="C9" s="225"/>
      <c r="D9" s="225"/>
      <c r="E9" s="225"/>
      <c r="F9" s="225"/>
      <c r="G9" s="226"/>
    </row>
    <row r="10" spans="1:7">
      <c r="A10" s="88">
        <v>1</v>
      </c>
      <c r="B10" s="227" t="s">
        <v>25</v>
      </c>
      <c r="C10" s="228"/>
      <c r="D10" s="228"/>
      <c r="E10" s="228"/>
      <c r="F10" s="229"/>
      <c r="G10" s="89">
        <f>+SUM(F12:F13)</f>
        <v>0</v>
      </c>
    </row>
    <row r="11" spans="1:7">
      <c r="A11" s="84"/>
      <c r="B11" s="85"/>
      <c r="C11" s="85"/>
      <c r="D11" s="85"/>
      <c r="E11" s="86"/>
      <c r="F11" s="86"/>
      <c r="G11" s="87"/>
    </row>
    <row r="12" spans="1:7" ht="46.5" customHeight="1">
      <c r="A12" s="35" t="s">
        <v>70</v>
      </c>
      <c r="B12" s="16" t="s">
        <v>108</v>
      </c>
      <c r="C12" s="17" t="s">
        <v>39</v>
      </c>
      <c r="D12" s="18">
        <f>22.93</f>
        <v>22.93</v>
      </c>
      <c r="E12" s="19"/>
      <c r="F12" s="19">
        <f>+D12*E12</f>
        <v>0</v>
      </c>
      <c r="G12" s="20"/>
    </row>
    <row r="13" spans="1:7" ht="46.5" customHeight="1">
      <c r="A13" s="35" t="s">
        <v>26</v>
      </c>
      <c r="B13" s="16" t="s">
        <v>73</v>
      </c>
      <c r="C13" s="17" t="s">
        <v>39</v>
      </c>
      <c r="D13" s="18">
        <f>(0.25*2)*1.8</f>
        <v>0.9</v>
      </c>
      <c r="E13" s="19"/>
      <c r="F13" s="19">
        <f>D13*E13</f>
        <v>0</v>
      </c>
      <c r="G13" s="20"/>
    </row>
    <row r="14" spans="1:7" ht="18.75" customHeight="1">
      <c r="A14" s="35"/>
      <c r="B14" s="16"/>
      <c r="C14" s="17"/>
      <c r="D14" s="18"/>
      <c r="E14" s="19"/>
      <c r="F14" s="19"/>
      <c r="G14" s="20"/>
    </row>
    <row r="15" spans="1:7" ht="21" customHeight="1">
      <c r="A15" s="88">
        <v>2</v>
      </c>
      <c r="B15" s="227" t="s">
        <v>109</v>
      </c>
      <c r="C15" s="228"/>
      <c r="D15" s="228"/>
      <c r="E15" s="228"/>
      <c r="F15" s="229"/>
      <c r="G15" s="89">
        <f>SUM(F17)</f>
        <v>0</v>
      </c>
    </row>
    <row r="16" spans="1:7" ht="18" customHeight="1">
      <c r="A16" s="35"/>
      <c r="B16" s="16"/>
      <c r="C16" s="17"/>
      <c r="D16" s="18"/>
      <c r="E16" s="19"/>
      <c r="F16" s="19"/>
      <c r="G16" s="20"/>
    </row>
    <row r="17" spans="1:7" ht="46.5" customHeight="1">
      <c r="A17" s="35" t="s">
        <v>30</v>
      </c>
      <c r="B17" s="16" t="s">
        <v>110</v>
      </c>
      <c r="C17" s="17" t="s">
        <v>28</v>
      </c>
      <c r="D17" s="18">
        <f>0.8*0.8*0.4*2</f>
        <v>0.51200000000000012</v>
      </c>
      <c r="E17" s="19"/>
      <c r="F17" s="19">
        <f>D17*E17</f>
        <v>0</v>
      </c>
      <c r="G17" s="20"/>
    </row>
    <row r="18" spans="1:7" ht="13.5" customHeight="1">
      <c r="A18" s="35"/>
      <c r="B18" s="16"/>
      <c r="C18" s="17"/>
      <c r="D18" s="18"/>
      <c r="E18" s="19"/>
      <c r="F18" s="19"/>
      <c r="G18" s="20"/>
    </row>
    <row r="19" spans="1:7">
      <c r="A19" s="88">
        <v>3</v>
      </c>
      <c r="B19" s="227" t="s">
        <v>111</v>
      </c>
      <c r="C19" s="228"/>
      <c r="D19" s="228"/>
      <c r="E19" s="228"/>
      <c r="F19" s="229"/>
      <c r="G19" s="89">
        <f>SUM(F21:F26)</f>
        <v>0</v>
      </c>
    </row>
    <row r="20" spans="1:7">
      <c r="A20" s="129"/>
      <c r="B20" s="139"/>
      <c r="C20" s="131"/>
      <c r="D20" s="131"/>
      <c r="E20" s="131"/>
      <c r="F20" s="132"/>
      <c r="G20" s="140"/>
    </row>
    <row r="21" spans="1:7" ht="41.25" customHeight="1">
      <c r="A21" s="90" t="s">
        <v>37</v>
      </c>
      <c r="B21" s="36" t="s">
        <v>112</v>
      </c>
      <c r="C21" s="17" t="s">
        <v>39</v>
      </c>
      <c r="D21" s="17">
        <f>(0.6*0.6)*2</f>
        <v>0.72</v>
      </c>
      <c r="E21" s="86"/>
      <c r="F21" s="86">
        <f>D21*E21</f>
        <v>0</v>
      </c>
      <c r="G21" s="87"/>
    </row>
    <row r="22" spans="1:7" ht="78.75" customHeight="1">
      <c r="A22" s="90" t="s">
        <v>75</v>
      </c>
      <c r="B22" s="36" t="s">
        <v>31</v>
      </c>
      <c r="C22" s="91"/>
      <c r="D22" s="18"/>
      <c r="E22" s="19"/>
      <c r="F22" s="19"/>
      <c r="G22" s="37"/>
    </row>
    <row r="23" spans="1:7" ht="20.25" customHeight="1">
      <c r="A23" s="35" t="s">
        <v>113</v>
      </c>
      <c r="B23" s="36" t="s">
        <v>114</v>
      </c>
      <c r="C23" s="17" t="s">
        <v>28</v>
      </c>
      <c r="D23" s="18">
        <f>0.5*0.5*0.4*2</f>
        <v>0.2</v>
      </c>
      <c r="E23" s="19"/>
      <c r="F23" s="19">
        <f>D23*E23</f>
        <v>0</v>
      </c>
      <c r="G23" s="37"/>
    </row>
    <row r="24" spans="1:7" ht="16.5" customHeight="1">
      <c r="A24" s="35" t="s">
        <v>115</v>
      </c>
      <c r="B24" s="36" t="s">
        <v>116</v>
      </c>
      <c r="C24" s="17" t="s">
        <v>28</v>
      </c>
      <c r="D24" s="18">
        <f>0.2*0.2*3.1*2</f>
        <v>0.24800000000000005</v>
      </c>
      <c r="E24" s="19"/>
      <c r="F24" s="19">
        <f>D24*E24</f>
        <v>0</v>
      </c>
      <c r="G24" s="37"/>
    </row>
    <row r="25" spans="1:7" ht="15">
      <c r="A25" s="35" t="s">
        <v>117</v>
      </c>
      <c r="B25" s="36" t="s">
        <v>33</v>
      </c>
      <c r="C25" s="17" t="s">
        <v>28</v>
      </c>
      <c r="D25" s="18">
        <f>((2.62+2.36+2+1.17+3.12+0.97+1.43+3.44+4.27+1.4+3.54)*0.2*0.4)</f>
        <v>2.1055999999999999</v>
      </c>
      <c r="E25" s="19"/>
      <c r="F25" s="19">
        <f>D25*E25</f>
        <v>0</v>
      </c>
      <c r="G25" s="37"/>
    </row>
    <row r="26" spans="1:7" ht="15.75" customHeight="1">
      <c r="A26" s="35" t="s">
        <v>118</v>
      </c>
      <c r="B26" s="36" t="s">
        <v>35</v>
      </c>
      <c r="C26" s="17" t="s">
        <v>28</v>
      </c>
      <c r="D26" s="18">
        <f>((10.18+2.74+4.7)*0.15)</f>
        <v>2.6430000000000002</v>
      </c>
      <c r="E26" s="19"/>
      <c r="F26" s="19">
        <f>D26*E26</f>
        <v>0</v>
      </c>
      <c r="G26" s="37"/>
    </row>
    <row r="27" spans="1:7" ht="15.75" customHeight="1">
      <c r="A27" s="35"/>
      <c r="B27" s="36"/>
      <c r="C27" s="17"/>
      <c r="D27" s="18"/>
      <c r="E27" s="19"/>
      <c r="F27" s="19"/>
      <c r="G27" s="37"/>
    </row>
    <row r="28" spans="1:7" ht="15.75" customHeight="1">
      <c r="A28" s="88">
        <v>4</v>
      </c>
      <c r="B28" s="227" t="s">
        <v>119</v>
      </c>
      <c r="C28" s="228"/>
      <c r="D28" s="228"/>
      <c r="E28" s="228"/>
      <c r="F28" s="229"/>
      <c r="G28" s="89">
        <f>+SUM(F30:F31)</f>
        <v>0</v>
      </c>
    </row>
    <row r="29" spans="1:7" ht="15.75" customHeight="1">
      <c r="A29" s="84"/>
      <c r="B29" s="85"/>
      <c r="C29" s="85"/>
      <c r="D29" s="85"/>
      <c r="E29" s="86"/>
      <c r="F29" s="86"/>
      <c r="G29" s="87"/>
    </row>
    <row r="30" spans="1:7" ht="60.75" customHeight="1">
      <c r="A30" s="46" t="s">
        <v>41</v>
      </c>
      <c r="B30" s="47" t="s">
        <v>120</v>
      </c>
      <c r="C30" s="17" t="s">
        <v>39</v>
      </c>
      <c r="D30" s="18">
        <f>(5.82*1)+(1.81*2.7)</f>
        <v>10.707000000000001</v>
      </c>
      <c r="E30" s="19"/>
      <c r="F30" s="19">
        <f>D30*E30</f>
        <v>0</v>
      </c>
      <c r="G30" s="37"/>
    </row>
    <row r="31" spans="1:7" ht="80.25" customHeight="1">
      <c r="A31" s="46" t="s">
        <v>43</v>
      </c>
      <c r="B31" s="47" t="s">
        <v>121</v>
      </c>
      <c r="C31" s="17" t="s">
        <v>39</v>
      </c>
      <c r="D31" s="18">
        <f>(7.11+10.01+4.29+1.36+6.62+3.32)*0.4</f>
        <v>13.084000000000001</v>
      </c>
      <c r="E31" s="19"/>
      <c r="F31" s="19">
        <f>D31*E31</f>
        <v>0</v>
      </c>
      <c r="G31" s="37"/>
    </row>
    <row r="32" spans="1:7" ht="18.75" customHeight="1">
      <c r="A32" s="92"/>
      <c r="B32" s="93"/>
      <c r="C32" s="93"/>
      <c r="D32" s="93"/>
      <c r="E32" s="94"/>
      <c r="F32" s="94"/>
      <c r="G32" s="95"/>
    </row>
    <row r="33" spans="1:7">
      <c r="A33" s="88">
        <v>5</v>
      </c>
      <c r="B33" s="227" t="s">
        <v>122</v>
      </c>
      <c r="C33" s="228"/>
      <c r="D33" s="228"/>
      <c r="E33" s="228"/>
      <c r="F33" s="229"/>
      <c r="G33" s="89">
        <f>SUM(F35:F37)</f>
        <v>0</v>
      </c>
    </row>
    <row r="34" spans="1:7">
      <c r="A34" s="46"/>
      <c r="B34" s="47"/>
      <c r="C34" s="17"/>
      <c r="D34" s="18"/>
      <c r="E34" s="19"/>
      <c r="F34" s="19"/>
      <c r="G34" s="37"/>
    </row>
    <row r="35" spans="1:7" ht="69.75" customHeight="1">
      <c r="A35" s="46" t="s">
        <v>50</v>
      </c>
      <c r="B35" s="47" t="s">
        <v>123</v>
      </c>
      <c r="C35" s="17" t="s">
        <v>39</v>
      </c>
      <c r="D35" s="18">
        <f>((1.81+1.76+1.21+3.49+2.57+6.29)*2.7-(0.6*0.6+0.8*2.1*2+1.47*1.1))</f>
        <v>40.914000000000001</v>
      </c>
      <c r="E35" s="19"/>
      <c r="F35" s="19">
        <f>+D35*E35</f>
        <v>0</v>
      </c>
      <c r="G35" s="37"/>
    </row>
    <row r="36" spans="1:7" ht="29.25" customHeight="1">
      <c r="A36" s="46" t="s">
        <v>85</v>
      </c>
      <c r="B36" s="47" t="s">
        <v>124</v>
      </c>
      <c r="C36" s="17" t="s">
        <v>39</v>
      </c>
      <c r="D36" s="18">
        <f>((7.11+3.89*6+2.62*2+3.12*2+4.27*2+1.4*2+3.54*2+10.81)*2.7-(0.8*2.1+1.47*1.1+0.78*2.1*6+1.15*1.1*2+0.83*2.1*2)+D35)</f>
        <v>213.90500000000003</v>
      </c>
      <c r="E36" s="19"/>
      <c r="F36" s="19">
        <f>+D36*E36</f>
        <v>0</v>
      </c>
      <c r="G36" s="37"/>
    </row>
    <row r="37" spans="1:7" ht="36" customHeight="1">
      <c r="A37" s="46" t="s">
        <v>125</v>
      </c>
      <c r="B37" s="75" t="s">
        <v>48</v>
      </c>
      <c r="C37" s="17" t="s">
        <v>39</v>
      </c>
      <c r="D37" s="18">
        <f>(10.18+2.74+4.7+16.61+5.45+13.77)</f>
        <v>53.45</v>
      </c>
      <c r="E37" s="19"/>
      <c r="F37" s="19">
        <f>D37*E37</f>
        <v>0</v>
      </c>
      <c r="G37" s="37"/>
    </row>
    <row r="38" spans="1:7">
      <c r="A38" s="46"/>
      <c r="B38" s="47"/>
      <c r="C38" s="17"/>
      <c r="D38" s="18"/>
      <c r="E38" s="19"/>
      <c r="F38" s="19"/>
      <c r="G38" s="37"/>
    </row>
    <row r="39" spans="1:7">
      <c r="A39" s="88">
        <v>6</v>
      </c>
      <c r="B39" s="227" t="s">
        <v>126</v>
      </c>
      <c r="C39" s="228"/>
      <c r="D39" s="228"/>
      <c r="E39" s="228"/>
      <c r="F39" s="229"/>
      <c r="G39" s="89">
        <f>+SUM(F42:F48)</f>
        <v>0</v>
      </c>
    </row>
    <row r="40" spans="1:7">
      <c r="A40" s="46"/>
      <c r="B40" s="47"/>
      <c r="C40" s="96"/>
      <c r="D40" s="18"/>
      <c r="E40" s="19"/>
      <c r="F40" s="19"/>
      <c r="G40" s="37"/>
    </row>
    <row r="41" spans="1:7">
      <c r="A41" s="97" t="s">
        <v>54</v>
      </c>
      <c r="B41" s="98" t="s">
        <v>80</v>
      </c>
      <c r="C41" s="17"/>
      <c r="D41" s="18"/>
      <c r="E41" s="19"/>
      <c r="F41" s="19"/>
      <c r="G41" s="37"/>
    </row>
    <row r="42" spans="1:7" ht="46.5" customHeight="1">
      <c r="A42" s="46" t="s">
        <v>127</v>
      </c>
      <c r="B42" s="47" t="s">
        <v>128</v>
      </c>
      <c r="C42" s="17" t="s">
        <v>39</v>
      </c>
      <c r="D42" s="18">
        <f>3.82</f>
        <v>3.82</v>
      </c>
      <c r="E42" s="19"/>
      <c r="F42" s="19">
        <f t="shared" ref="F42:F44" si="0">D42*E42</f>
        <v>0</v>
      </c>
      <c r="G42" s="37"/>
    </row>
    <row r="43" spans="1:7" ht="45.75" customHeight="1">
      <c r="A43" s="46" t="s">
        <v>129</v>
      </c>
      <c r="B43" s="47" t="s">
        <v>84</v>
      </c>
      <c r="C43" s="17" t="s">
        <v>39</v>
      </c>
      <c r="D43" s="18">
        <f>D42</f>
        <v>3.82</v>
      </c>
      <c r="E43" s="19"/>
      <c r="F43" s="19">
        <f t="shared" si="0"/>
        <v>0</v>
      </c>
      <c r="G43" s="37"/>
    </row>
    <row r="44" spans="1:7" ht="57.75" customHeight="1">
      <c r="A44" s="46" t="s">
        <v>130</v>
      </c>
      <c r="B44" s="47" t="s">
        <v>63</v>
      </c>
      <c r="C44" s="17" t="s">
        <v>39</v>
      </c>
      <c r="D44" s="18">
        <f>(1.21+0.82+0.99)*2.1</f>
        <v>6.3419999999999996</v>
      </c>
      <c r="E44" s="19"/>
      <c r="F44" s="19">
        <f t="shared" si="0"/>
        <v>0</v>
      </c>
      <c r="G44" s="37"/>
    </row>
    <row r="45" spans="1:7" ht="17.25" customHeight="1">
      <c r="A45" s="97" t="s">
        <v>131</v>
      </c>
      <c r="B45" s="98" t="s">
        <v>86</v>
      </c>
      <c r="C45" s="17"/>
      <c r="D45" s="18"/>
      <c r="E45" s="19"/>
      <c r="F45" s="19"/>
      <c r="G45" s="37"/>
    </row>
    <row r="46" spans="1:7" ht="69.75" customHeight="1">
      <c r="A46" s="46" t="s">
        <v>132</v>
      </c>
      <c r="B46" s="47" t="s">
        <v>133</v>
      </c>
      <c r="C46" s="17" t="s">
        <v>89</v>
      </c>
      <c r="D46" s="18">
        <v>1</v>
      </c>
      <c r="E46" s="19"/>
      <c r="F46" s="19">
        <f>D46*E46</f>
        <v>0</v>
      </c>
      <c r="G46" s="37"/>
    </row>
    <row r="47" spans="1:7" ht="71.25" customHeight="1">
      <c r="A47" s="46" t="s">
        <v>134</v>
      </c>
      <c r="B47" s="47" t="s">
        <v>135</v>
      </c>
      <c r="C47" s="17" t="s">
        <v>89</v>
      </c>
      <c r="D47" s="18">
        <v>1</v>
      </c>
      <c r="E47" s="19"/>
      <c r="F47" s="19">
        <f>D47*E47</f>
        <v>0</v>
      </c>
      <c r="G47" s="37"/>
    </row>
    <row r="48" spans="1:7" ht="69" customHeight="1">
      <c r="A48" s="46" t="s">
        <v>136</v>
      </c>
      <c r="B48" s="47" t="s">
        <v>91</v>
      </c>
      <c r="C48" s="17" t="s">
        <v>89</v>
      </c>
      <c r="D48" s="18">
        <v>1</v>
      </c>
      <c r="E48" s="19"/>
      <c r="F48" s="19">
        <f>D48*E48</f>
        <v>0</v>
      </c>
      <c r="G48" s="37"/>
    </row>
    <row r="49" spans="1:7">
      <c r="A49" s="46"/>
      <c r="B49" s="47"/>
      <c r="C49" s="96"/>
      <c r="D49" s="18"/>
      <c r="E49" s="19"/>
      <c r="F49" s="19"/>
      <c r="G49" s="37"/>
    </row>
    <row r="50" spans="1:7">
      <c r="A50" s="88">
        <v>7</v>
      </c>
      <c r="B50" s="227" t="s">
        <v>137</v>
      </c>
      <c r="C50" s="228"/>
      <c r="D50" s="228"/>
      <c r="E50" s="228"/>
      <c r="F50" s="229"/>
      <c r="G50" s="89">
        <f>+SUM(F52:F52)</f>
        <v>0</v>
      </c>
    </row>
    <row r="51" spans="1:7" ht="12" customHeight="1">
      <c r="A51" s="46"/>
      <c r="B51" s="47"/>
      <c r="C51" s="96"/>
      <c r="D51" s="18"/>
      <c r="E51" s="19"/>
      <c r="F51" s="19"/>
      <c r="G51" s="37"/>
    </row>
    <row r="52" spans="1:7" ht="56.25" customHeight="1">
      <c r="A52" s="46" t="s">
        <v>57</v>
      </c>
      <c r="B52" s="99" t="s">
        <v>138</v>
      </c>
      <c r="C52" s="17" t="s">
        <v>52</v>
      </c>
      <c r="D52" s="18">
        <v>1</v>
      </c>
      <c r="E52" s="19"/>
      <c r="F52" s="19">
        <f>D52*E52</f>
        <v>0</v>
      </c>
      <c r="G52" s="37"/>
    </row>
    <row r="53" spans="1:7">
      <c r="A53" s="46"/>
      <c r="B53" s="47"/>
      <c r="C53" s="96"/>
      <c r="D53" s="18"/>
      <c r="E53" s="19"/>
      <c r="F53" s="19"/>
      <c r="G53" s="37"/>
    </row>
    <row r="54" spans="1:7">
      <c r="A54" s="88">
        <v>8</v>
      </c>
      <c r="B54" s="227" t="s">
        <v>139</v>
      </c>
      <c r="C54" s="228"/>
      <c r="D54" s="228"/>
      <c r="E54" s="228"/>
      <c r="F54" s="229"/>
      <c r="G54" s="89">
        <f>+SUM(F56)</f>
        <v>0</v>
      </c>
    </row>
    <row r="55" spans="1:7">
      <c r="A55" s="46"/>
      <c r="B55" s="47"/>
      <c r="C55" s="96"/>
      <c r="D55" s="18"/>
      <c r="E55" s="19"/>
      <c r="F55" s="19"/>
      <c r="G55" s="37"/>
    </row>
    <row r="56" spans="1:7" ht="46.5" customHeight="1">
      <c r="A56" s="46" t="s">
        <v>60</v>
      </c>
      <c r="B56" s="47" t="s">
        <v>140</v>
      </c>
      <c r="C56" s="17" t="s">
        <v>52</v>
      </c>
      <c r="D56" s="18">
        <v>1</v>
      </c>
      <c r="E56" s="19"/>
      <c r="F56" s="19">
        <f>D56*E56</f>
        <v>0</v>
      </c>
      <c r="G56" s="37"/>
    </row>
    <row r="57" spans="1:7" ht="16.5" customHeight="1">
      <c r="A57" s="46"/>
      <c r="B57" s="47"/>
      <c r="C57" s="17"/>
      <c r="D57" s="18"/>
      <c r="E57" s="19"/>
      <c r="F57" s="19"/>
      <c r="G57" s="37"/>
    </row>
    <row r="58" spans="1:7" ht="16.5" customHeight="1">
      <c r="A58" s="88">
        <v>9</v>
      </c>
      <c r="B58" s="227" t="s">
        <v>141</v>
      </c>
      <c r="C58" s="228"/>
      <c r="D58" s="228"/>
      <c r="E58" s="228"/>
      <c r="F58" s="229"/>
      <c r="G58" s="89">
        <f>+SUM(F90)</f>
        <v>0</v>
      </c>
    </row>
    <row r="59" spans="1:7" ht="16.5" customHeight="1">
      <c r="A59" s="46"/>
      <c r="B59" s="47"/>
      <c r="C59" s="17"/>
      <c r="D59" s="18"/>
      <c r="E59" s="19"/>
      <c r="F59" s="19"/>
      <c r="G59" s="37"/>
    </row>
    <row r="60" spans="1:7" ht="69" customHeight="1">
      <c r="A60" s="46" t="s">
        <v>65</v>
      </c>
      <c r="B60" s="75" t="s">
        <v>142</v>
      </c>
      <c r="C60" s="17" t="s">
        <v>52</v>
      </c>
      <c r="D60" s="18">
        <v>1</v>
      </c>
      <c r="E60" s="19"/>
      <c r="F60" s="19">
        <f>E60</f>
        <v>0</v>
      </c>
      <c r="G60" s="37"/>
    </row>
    <row r="61" spans="1:7">
      <c r="A61" s="46"/>
      <c r="B61" s="47"/>
      <c r="C61" s="17"/>
      <c r="D61" s="18"/>
      <c r="E61" s="19"/>
      <c r="F61" s="19"/>
      <c r="G61" s="37"/>
    </row>
    <row r="62" spans="1:7">
      <c r="A62" s="88">
        <v>10</v>
      </c>
      <c r="B62" s="227" t="s">
        <v>143</v>
      </c>
      <c r="C62" s="228"/>
      <c r="D62" s="228"/>
      <c r="E62" s="228"/>
      <c r="F62" s="229"/>
      <c r="G62" s="89">
        <f>+SUM(F64:F65)</f>
        <v>0</v>
      </c>
    </row>
    <row r="63" spans="1:7">
      <c r="A63" s="46"/>
      <c r="B63" s="47"/>
      <c r="C63" s="17"/>
      <c r="D63" s="18"/>
      <c r="E63" s="19"/>
      <c r="F63" s="19"/>
      <c r="G63" s="37"/>
    </row>
    <row r="64" spans="1:7" ht="58.5" customHeight="1">
      <c r="A64" s="46" t="s">
        <v>102</v>
      </c>
      <c r="B64" s="75" t="s">
        <v>99</v>
      </c>
      <c r="C64" s="17" t="s">
        <v>52</v>
      </c>
      <c r="D64" s="18">
        <v>1</v>
      </c>
      <c r="E64" s="19"/>
      <c r="F64" s="19">
        <f>+D64*E64</f>
        <v>0</v>
      </c>
      <c r="G64" s="37"/>
    </row>
    <row r="65" spans="1:7" ht="58.5" customHeight="1">
      <c r="A65" s="46" t="s">
        <v>144</v>
      </c>
      <c r="B65" s="99" t="s">
        <v>63</v>
      </c>
      <c r="C65" s="17" t="s">
        <v>39</v>
      </c>
      <c r="D65" s="18">
        <f>(1.8*0.6)</f>
        <v>1.08</v>
      </c>
      <c r="E65" s="19"/>
      <c r="F65" s="19">
        <f t="shared" ref="F65" si="1">D65*E65</f>
        <v>0</v>
      </c>
      <c r="G65" s="37"/>
    </row>
    <row r="66" spans="1:7" ht="16.5" customHeight="1">
      <c r="A66" s="46"/>
      <c r="B66" s="47"/>
      <c r="C66" s="17"/>
      <c r="D66" s="18"/>
      <c r="E66" s="19"/>
      <c r="F66" s="19"/>
      <c r="G66" s="37"/>
    </row>
    <row r="67" spans="1:7" ht="16.5" customHeight="1">
      <c r="A67" s="134">
        <v>11</v>
      </c>
      <c r="B67" s="247" t="s">
        <v>145</v>
      </c>
      <c r="C67" s="247"/>
      <c r="D67" s="247"/>
      <c r="E67" s="247"/>
      <c r="F67" s="247"/>
      <c r="G67" s="128">
        <f>+SUM(F69:F73)</f>
        <v>0</v>
      </c>
    </row>
    <row r="68" spans="1:7" ht="16.5" customHeight="1">
      <c r="A68" s="102"/>
      <c r="B68" s="103"/>
      <c r="C68" s="104"/>
      <c r="D68" s="105"/>
      <c r="E68" s="106"/>
      <c r="F68" s="106"/>
      <c r="G68" s="107"/>
    </row>
    <row r="69" spans="1:7" ht="60" customHeight="1">
      <c r="A69" s="163" t="s">
        <v>105</v>
      </c>
      <c r="B69" s="99" t="s">
        <v>146</v>
      </c>
      <c r="C69" s="164" t="s">
        <v>67</v>
      </c>
      <c r="D69" s="165">
        <v>1</v>
      </c>
      <c r="E69" s="166"/>
      <c r="F69" s="19">
        <f t="shared" ref="F69:F73" si="2">D69*E69</f>
        <v>0</v>
      </c>
      <c r="G69" s="34"/>
    </row>
    <row r="70" spans="1:7" ht="55.5" customHeight="1">
      <c r="A70" s="163" t="s">
        <v>147</v>
      </c>
      <c r="B70" s="99" t="s">
        <v>148</v>
      </c>
      <c r="C70" s="164" t="s">
        <v>67</v>
      </c>
      <c r="D70" s="165">
        <v>2</v>
      </c>
      <c r="E70" s="166"/>
      <c r="F70" s="19">
        <f t="shared" si="2"/>
        <v>0</v>
      </c>
      <c r="G70" s="34"/>
    </row>
    <row r="71" spans="1:7" ht="60" customHeight="1">
      <c r="A71" s="163" t="s">
        <v>149</v>
      </c>
      <c r="B71" s="99" t="s">
        <v>150</v>
      </c>
      <c r="C71" s="164" t="s">
        <v>67</v>
      </c>
      <c r="D71" s="165">
        <v>1</v>
      </c>
      <c r="E71" s="166"/>
      <c r="F71" s="19">
        <f t="shared" si="2"/>
        <v>0</v>
      </c>
      <c r="G71" s="37"/>
    </row>
    <row r="72" spans="1:7" ht="58.5" customHeight="1">
      <c r="A72" s="163" t="s">
        <v>151</v>
      </c>
      <c r="B72" s="99" t="s">
        <v>152</v>
      </c>
      <c r="C72" s="164" t="s">
        <v>67</v>
      </c>
      <c r="D72" s="165">
        <v>1</v>
      </c>
      <c r="E72" s="166"/>
      <c r="F72" s="19">
        <f t="shared" si="2"/>
        <v>0</v>
      </c>
      <c r="G72" s="67"/>
    </row>
    <row r="73" spans="1:7" ht="56.25" customHeight="1">
      <c r="A73" s="163" t="s">
        <v>153</v>
      </c>
      <c r="B73" s="99" t="s">
        <v>154</v>
      </c>
      <c r="C73" s="164" t="s">
        <v>67</v>
      </c>
      <c r="D73" s="165">
        <v>1</v>
      </c>
      <c r="E73" s="166"/>
      <c r="F73" s="19">
        <f t="shared" si="2"/>
        <v>0</v>
      </c>
      <c r="G73" s="67"/>
    </row>
    <row r="74" spans="1:7" ht="16.5" customHeight="1">
      <c r="A74" s="135"/>
      <c r="B74" s="135"/>
      <c r="C74" s="135"/>
      <c r="D74" s="135"/>
      <c r="E74" s="121"/>
      <c r="F74" s="121"/>
      <c r="G74" s="122"/>
    </row>
    <row r="75" spans="1:7" ht="16.5" customHeight="1">
      <c r="A75" s="88">
        <v>11</v>
      </c>
      <c r="B75" s="227" t="s">
        <v>155</v>
      </c>
      <c r="C75" s="228"/>
      <c r="D75" s="228"/>
      <c r="E75" s="228"/>
      <c r="F75" s="229"/>
      <c r="G75" s="89">
        <f>SUM(F77:F79)</f>
        <v>0</v>
      </c>
    </row>
    <row r="76" spans="1:7" ht="16.5" customHeight="1">
      <c r="A76" s="115"/>
      <c r="B76" s="103"/>
      <c r="C76" s="104"/>
      <c r="D76" s="105"/>
      <c r="E76" s="106"/>
      <c r="F76" s="106"/>
      <c r="G76" s="107"/>
    </row>
    <row r="77" spans="1:7" ht="44.25" customHeight="1">
      <c r="A77" s="116" t="s">
        <v>105</v>
      </c>
      <c r="B77" s="47" t="s">
        <v>156</v>
      </c>
      <c r="C77" s="17" t="s">
        <v>67</v>
      </c>
      <c r="D77" s="18">
        <v>1</v>
      </c>
      <c r="E77" s="33"/>
      <c r="F77" s="33">
        <f>D77*E77</f>
        <v>0</v>
      </c>
      <c r="G77" s="34"/>
    </row>
    <row r="78" spans="1:7" ht="41.25" customHeight="1">
      <c r="A78" s="116" t="s">
        <v>147</v>
      </c>
      <c r="B78" s="47" t="s">
        <v>157</v>
      </c>
      <c r="C78" s="17" t="s">
        <v>67</v>
      </c>
      <c r="D78" s="18">
        <v>1</v>
      </c>
      <c r="E78" s="33"/>
      <c r="F78" s="33">
        <f>D78*E78</f>
        <v>0</v>
      </c>
      <c r="G78" s="34"/>
    </row>
    <row r="79" spans="1:7" ht="43.5" customHeight="1">
      <c r="A79" s="116" t="s">
        <v>149</v>
      </c>
      <c r="B79" s="47" t="s">
        <v>158</v>
      </c>
      <c r="C79" s="17" t="s">
        <v>67</v>
      </c>
      <c r="D79" s="18">
        <v>2</v>
      </c>
      <c r="E79" s="33"/>
      <c r="F79" s="33">
        <f>D79*E79</f>
        <v>0</v>
      </c>
      <c r="G79" s="34"/>
    </row>
    <row r="80" spans="1:7" ht="21.75" customHeight="1">
      <c r="A80" s="167"/>
      <c r="B80" s="63"/>
      <c r="C80" s="64"/>
      <c r="D80" s="65"/>
      <c r="E80" s="112"/>
      <c r="F80" s="112"/>
      <c r="G80" s="168"/>
    </row>
    <row r="81" spans="1:7" ht="19.5" customHeight="1">
      <c r="A81" s="169">
        <v>12</v>
      </c>
      <c r="B81" s="170" t="s">
        <v>159</v>
      </c>
      <c r="C81" s="171"/>
      <c r="D81" s="171"/>
      <c r="E81" s="171"/>
      <c r="F81" s="172"/>
      <c r="G81" s="89">
        <f>+SUM(F83)</f>
        <v>0</v>
      </c>
    </row>
    <row r="82" spans="1:7" ht="18" customHeight="1">
      <c r="A82" s="108"/>
      <c r="B82" s="47"/>
      <c r="C82" s="17"/>
      <c r="D82" s="173"/>
      <c r="E82" s="47"/>
      <c r="F82" s="19"/>
      <c r="G82" s="174"/>
    </row>
    <row r="83" spans="1:7" ht="93.75" customHeight="1">
      <c r="A83" s="108" t="s">
        <v>160</v>
      </c>
      <c r="B83" s="47" t="s">
        <v>161</v>
      </c>
      <c r="C83" s="17" t="s">
        <v>52</v>
      </c>
      <c r="D83" s="18">
        <v>1</v>
      </c>
      <c r="E83" s="47"/>
      <c r="F83" s="19">
        <f>D83*E83</f>
        <v>0</v>
      </c>
      <c r="G83" s="174"/>
    </row>
    <row r="84" spans="1:7" ht="15" thickBot="1">
      <c r="A84" s="117"/>
      <c r="B84" s="118"/>
      <c r="C84" s="119"/>
      <c r="D84" s="120"/>
      <c r="E84" s="121"/>
      <c r="F84" s="121"/>
      <c r="G84" s="122"/>
    </row>
    <row r="85" spans="1:7">
      <c r="A85" s="136"/>
      <c r="B85" s="239"/>
      <c r="C85" s="240"/>
      <c r="D85" s="240"/>
      <c r="E85" s="240"/>
      <c r="F85" s="241"/>
      <c r="G85" s="242">
        <f>+SUM(G10:G84)</f>
        <v>0</v>
      </c>
    </row>
    <row r="86" spans="1:7" ht="15" thickBot="1">
      <c r="A86" s="138"/>
      <c r="B86" s="244" t="s">
        <v>68</v>
      </c>
      <c r="C86" s="245"/>
      <c r="D86" s="245"/>
      <c r="E86" s="245"/>
      <c r="F86" s="246"/>
      <c r="G86" s="243"/>
    </row>
  </sheetData>
  <mergeCells count="24">
    <mergeCell ref="B75:F75"/>
    <mergeCell ref="B85:F85"/>
    <mergeCell ref="G85:G86"/>
    <mergeCell ref="B86:F86"/>
    <mergeCell ref="B33:F33"/>
    <mergeCell ref="B39:F39"/>
    <mergeCell ref="B50:F50"/>
    <mergeCell ref="B54:F54"/>
    <mergeCell ref="B58:F58"/>
    <mergeCell ref="B62:F62"/>
    <mergeCell ref="B67:F67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19:F19"/>
    <mergeCell ref="B28:F2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43" sqref="E43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2" t="s">
        <v>8</v>
      </c>
      <c r="B1" s="251" t="s">
        <v>9</v>
      </c>
      <c r="C1" s="251"/>
      <c r="D1" s="251"/>
      <c r="E1" s="251"/>
      <c r="F1" s="3"/>
      <c r="G1" s="4"/>
    </row>
    <row r="2" spans="1:7">
      <c r="A2" s="2" t="s">
        <v>10</v>
      </c>
      <c r="B2" s="5"/>
      <c r="C2" s="4"/>
      <c r="D2" s="4"/>
      <c r="E2" s="6"/>
      <c r="F2" s="230"/>
      <c r="G2" s="230"/>
    </row>
    <row r="3" spans="1:7">
      <c r="A3" s="2" t="s">
        <v>11</v>
      </c>
      <c r="B3" s="251" t="s">
        <v>12</v>
      </c>
      <c r="C3" s="251"/>
      <c r="D3" s="251"/>
      <c r="E3" s="251"/>
      <c r="F3" s="230" t="s">
        <v>13</v>
      </c>
      <c r="G3" s="230"/>
    </row>
    <row r="4" spans="1:7" ht="15" thickBot="1">
      <c r="A4" s="4"/>
      <c r="B4" s="5"/>
      <c r="C4" s="4"/>
      <c r="D4" s="4"/>
      <c r="E4" s="7"/>
      <c r="F4" s="7"/>
      <c r="G4" s="4"/>
    </row>
    <row r="5" spans="1:7" ht="15" thickBot="1">
      <c r="A5" s="252" t="s">
        <v>14</v>
      </c>
      <c r="B5" s="252" t="s">
        <v>15</v>
      </c>
      <c r="C5" s="252" t="s">
        <v>16</v>
      </c>
      <c r="D5" s="248" t="s">
        <v>17</v>
      </c>
      <c r="E5" s="249" t="s">
        <v>18</v>
      </c>
      <c r="F5" s="252" t="s">
        <v>19</v>
      </c>
      <c r="G5" s="252"/>
    </row>
    <row r="6" spans="1:7" ht="15" thickBot="1">
      <c r="A6" s="252"/>
      <c r="B6" s="252" t="s">
        <v>20</v>
      </c>
      <c r="C6" s="252" t="s">
        <v>21</v>
      </c>
      <c r="D6" s="248" t="s">
        <v>22</v>
      </c>
      <c r="E6" s="249"/>
      <c r="F6" s="8" t="s">
        <v>23</v>
      </c>
      <c r="G6" s="9" t="s">
        <v>24</v>
      </c>
    </row>
    <row r="7" spans="1:7" ht="15" thickBot="1">
      <c r="A7" s="252"/>
      <c r="B7" s="252"/>
      <c r="C7" s="252"/>
      <c r="D7" s="252"/>
      <c r="E7" s="252"/>
      <c r="F7" s="252"/>
      <c r="G7" s="252"/>
    </row>
    <row r="8" spans="1:7" ht="15" thickBot="1">
      <c r="A8" s="10">
        <v>1</v>
      </c>
      <c r="B8" s="250" t="s">
        <v>25</v>
      </c>
      <c r="C8" s="250"/>
      <c r="D8" s="250"/>
      <c r="E8" s="250"/>
      <c r="F8" s="250"/>
      <c r="G8" s="11">
        <f>F10</f>
        <v>0</v>
      </c>
    </row>
    <row r="9" spans="1:7">
      <c r="A9" s="12"/>
      <c r="B9" s="5"/>
      <c r="C9" s="5"/>
      <c r="D9" s="5"/>
      <c r="E9" s="13"/>
      <c r="F9" s="13"/>
      <c r="G9" s="14"/>
    </row>
    <row r="10" spans="1:7" ht="55.2">
      <c r="A10" s="15" t="s">
        <v>26</v>
      </c>
      <c r="B10" s="16" t="s">
        <v>27</v>
      </c>
      <c r="C10" s="17" t="s">
        <v>28</v>
      </c>
      <c r="D10" s="18">
        <f>0.15*(10.97+41.7)</f>
        <v>7.9005000000000001</v>
      </c>
      <c r="E10" s="19"/>
      <c r="F10" s="19">
        <f>D10*E10</f>
        <v>0</v>
      </c>
      <c r="G10" s="20"/>
    </row>
    <row r="11" spans="1:7" ht="15" thickBot="1">
      <c r="A11" s="21"/>
      <c r="B11" s="22"/>
      <c r="C11" s="22"/>
      <c r="D11" s="22"/>
      <c r="E11" s="23"/>
      <c r="F11" s="23"/>
      <c r="G11" s="24"/>
    </row>
    <row r="12" spans="1:7" ht="15" thickBot="1">
      <c r="A12" s="10">
        <v>2</v>
      </c>
      <c r="B12" s="250" t="s">
        <v>29</v>
      </c>
      <c r="C12" s="250"/>
      <c r="D12" s="250"/>
      <c r="E12" s="250"/>
      <c r="F12" s="250"/>
      <c r="G12" s="11">
        <f>F15+F16</f>
        <v>0</v>
      </c>
    </row>
    <row r="13" spans="1:7">
      <c r="A13" s="25"/>
      <c r="B13" s="72"/>
      <c r="C13" s="72"/>
      <c r="D13" s="72"/>
      <c r="E13" s="73"/>
      <c r="F13" s="73"/>
      <c r="G13" s="74"/>
    </row>
    <row r="14" spans="1:7" ht="96.6">
      <c r="A14" s="29" t="s">
        <v>30</v>
      </c>
      <c r="B14" s="30" t="s">
        <v>31</v>
      </c>
      <c r="C14" s="31"/>
      <c r="D14" s="32"/>
      <c r="E14" s="33"/>
      <c r="F14" s="33"/>
      <c r="G14" s="34"/>
    </row>
    <row r="15" spans="1:7" ht="15">
      <c r="A15" s="35" t="s">
        <v>32</v>
      </c>
      <c r="B15" s="36" t="s">
        <v>33</v>
      </c>
      <c r="C15" s="17" t="s">
        <v>28</v>
      </c>
      <c r="D15" s="18">
        <f>0.2*0.4*(4.32+4.32+4.32+2.71+3.98)</f>
        <v>1.5720000000000005</v>
      </c>
      <c r="E15" s="19"/>
      <c r="F15" s="19">
        <f>D15*E15</f>
        <v>0</v>
      </c>
      <c r="G15" s="37"/>
    </row>
    <row r="16" spans="1:7" ht="15">
      <c r="A16" s="35" t="s">
        <v>34</v>
      </c>
      <c r="B16" s="36" t="s">
        <v>35</v>
      </c>
      <c r="C16" s="17" t="s">
        <v>28</v>
      </c>
      <c r="D16" s="18">
        <f>0.15*(11.71+17.19+7.29)</f>
        <v>5.4285000000000005</v>
      </c>
      <c r="E16" s="19"/>
      <c r="F16" s="19">
        <f>D16*E16</f>
        <v>0</v>
      </c>
      <c r="G16" s="37"/>
    </row>
    <row r="17" spans="1:7" ht="15" thickBot="1">
      <c r="A17" s="38"/>
      <c r="B17" s="39"/>
      <c r="C17" s="39"/>
      <c r="D17" s="39"/>
      <c r="E17" s="40"/>
      <c r="F17" s="40"/>
      <c r="G17" s="41"/>
    </row>
    <row r="18" spans="1:7" ht="15" thickBot="1">
      <c r="A18" s="10">
        <v>3</v>
      </c>
      <c r="B18" s="250" t="s">
        <v>36</v>
      </c>
      <c r="C18" s="250"/>
      <c r="D18" s="250"/>
      <c r="E18" s="250"/>
      <c r="F18" s="250"/>
      <c r="G18" s="11">
        <f>F20</f>
        <v>0</v>
      </c>
    </row>
    <row r="19" spans="1:7">
      <c r="A19" s="42"/>
      <c r="B19" s="43"/>
      <c r="C19" s="43"/>
      <c r="D19" s="43"/>
      <c r="E19" s="44"/>
      <c r="F19" s="44"/>
      <c r="G19" s="45"/>
    </row>
    <row r="20" spans="1:7" ht="96.6">
      <c r="A20" s="46" t="s">
        <v>37</v>
      </c>
      <c r="B20" s="47" t="s">
        <v>38</v>
      </c>
      <c r="C20" s="17" t="s">
        <v>39</v>
      </c>
      <c r="D20" s="18">
        <f>4.32+4.32+4.32+2.71+3.98</f>
        <v>19.650000000000002</v>
      </c>
      <c r="E20" s="19"/>
      <c r="F20" s="19">
        <f>D20*E20</f>
        <v>0</v>
      </c>
      <c r="G20" s="37"/>
    </row>
    <row r="21" spans="1:7" ht="15" thickBot="1">
      <c r="A21" s="48"/>
      <c r="B21" s="49"/>
      <c r="C21" s="50"/>
      <c r="D21" s="51"/>
      <c r="E21" s="52"/>
      <c r="F21" s="52"/>
      <c r="G21" s="53"/>
    </row>
    <row r="22" spans="1:7" ht="15" thickBot="1">
      <c r="A22" s="10">
        <v>4</v>
      </c>
      <c r="B22" s="250" t="s">
        <v>40</v>
      </c>
      <c r="C22" s="250"/>
      <c r="D22" s="250"/>
      <c r="E22" s="250"/>
      <c r="F22" s="250"/>
      <c r="G22" s="11">
        <f>SUM(F23:F28)</f>
        <v>0</v>
      </c>
    </row>
    <row r="23" spans="1:7">
      <c r="A23" s="54"/>
      <c r="B23" s="55"/>
      <c r="C23" s="56"/>
      <c r="D23" s="57"/>
      <c r="E23" s="58"/>
      <c r="F23" s="58"/>
      <c r="G23" s="59"/>
    </row>
    <row r="24" spans="1:7" ht="69">
      <c r="A24" s="35" t="s">
        <v>41</v>
      </c>
      <c r="B24" s="141" t="s">
        <v>42</v>
      </c>
      <c r="C24" s="17" t="s">
        <v>39</v>
      </c>
      <c r="D24" s="18">
        <f>(3*(0.2+3.98))-(1.49*1)+(0.4*2.71)</f>
        <v>12.133999999999999</v>
      </c>
      <c r="E24" s="19"/>
      <c r="F24" s="19">
        <f>D24*E24</f>
        <v>0</v>
      </c>
      <c r="G24" s="37"/>
    </row>
    <row r="25" spans="1:7" ht="27.6">
      <c r="A25" s="35" t="s">
        <v>43</v>
      </c>
      <c r="B25" s="141" t="s">
        <v>44</v>
      </c>
      <c r="C25" s="17" t="s">
        <v>39</v>
      </c>
      <c r="D25" s="18">
        <f>(3*(0.2+3.98))-(1.49*1)+(0.4*2.71)+(0.6*1.75)</f>
        <v>13.183999999999999</v>
      </c>
      <c r="E25" s="19"/>
      <c r="F25" s="19">
        <f>D25*E25</f>
        <v>0</v>
      </c>
      <c r="G25" s="37"/>
    </row>
    <row r="26" spans="1:7" ht="27.6">
      <c r="A26" s="35" t="s">
        <v>45</v>
      </c>
      <c r="B26" s="141" t="s">
        <v>46</v>
      </c>
      <c r="C26" s="142" t="s">
        <v>39</v>
      </c>
      <c r="D26" s="143">
        <f>(2.83*(3.18+3.18+2.71+2.71))-(0.82*2.1+0.78*1+0.73*2.1)+(2.83*(2.71+0.94+0.94))-(0.87*2.1)+(2.83*(3.98+3.98+4.32+4.32))-(1.49*1+0.87*2.1+0.77*2.1)</f>
        <v>82.509100000000018</v>
      </c>
      <c r="E26" s="19"/>
      <c r="F26" s="144">
        <f>D26*E26</f>
        <v>0</v>
      </c>
      <c r="G26" s="145"/>
    </row>
    <row r="27" spans="1:7" ht="27.6">
      <c r="A27" s="35" t="s">
        <v>47</v>
      </c>
      <c r="B27" s="47" t="s">
        <v>48</v>
      </c>
      <c r="C27" s="17" t="s">
        <v>39</v>
      </c>
      <c r="D27" s="18">
        <f>(8.62+2.55+17.19+7.29)</f>
        <v>35.65</v>
      </c>
      <c r="E27" s="19"/>
      <c r="F27" s="19">
        <f>D27*E27</f>
        <v>0</v>
      </c>
      <c r="G27" s="37"/>
    </row>
    <row r="28" spans="1:7" ht="15" thickBot="1">
      <c r="A28" s="48"/>
      <c r="B28" s="49"/>
      <c r="C28" s="50"/>
      <c r="D28" s="51"/>
      <c r="E28" s="52"/>
      <c r="F28" s="52"/>
      <c r="G28" s="53"/>
    </row>
    <row r="29" spans="1:7" ht="15" thickBot="1">
      <c r="A29" s="10">
        <v>5</v>
      </c>
      <c r="B29" s="250" t="s">
        <v>49</v>
      </c>
      <c r="C29" s="250"/>
      <c r="D29" s="250"/>
      <c r="E29" s="250"/>
      <c r="F29" s="250"/>
      <c r="G29" s="11">
        <f>F31</f>
        <v>0</v>
      </c>
    </row>
    <row r="30" spans="1:7">
      <c r="A30" s="54"/>
      <c r="B30" s="55"/>
      <c r="C30" s="60"/>
      <c r="D30" s="57"/>
      <c r="E30" s="58"/>
      <c r="F30" s="58"/>
      <c r="G30" s="59"/>
    </row>
    <row r="31" spans="1:7" ht="55.2">
      <c r="A31" s="62" t="s">
        <v>50</v>
      </c>
      <c r="B31" s="63" t="s">
        <v>51</v>
      </c>
      <c r="C31" s="64" t="s">
        <v>52</v>
      </c>
      <c r="D31" s="65">
        <v>1</v>
      </c>
      <c r="E31" s="66"/>
      <c r="F31" s="66">
        <f>D31*E31</f>
        <v>0</v>
      </c>
      <c r="G31" s="67"/>
    </row>
    <row r="32" spans="1:7" ht="15" thickBot="1">
      <c r="A32" s="48"/>
      <c r="B32" s="49"/>
      <c r="C32" s="61"/>
      <c r="D32" s="51"/>
      <c r="E32" s="52"/>
      <c r="F32" s="52"/>
      <c r="G32" s="53"/>
    </row>
    <row r="33" spans="1:7" ht="15" thickBot="1">
      <c r="A33" s="10">
        <v>6</v>
      </c>
      <c r="B33" s="250" t="s">
        <v>53</v>
      </c>
      <c r="C33" s="250"/>
      <c r="D33" s="250"/>
      <c r="E33" s="250"/>
      <c r="F33" s="250"/>
      <c r="G33" s="11">
        <f>F35</f>
        <v>0</v>
      </c>
    </row>
    <row r="34" spans="1:7">
      <c r="A34" s="54"/>
      <c r="B34" s="55"/>
      <c r="C34" s="56"/>
      <c r="D34" s="57"/>
      <c r="E34" s="58"/>
      <c r="F34" s="58"/>
      <c r="G34" s="59"/>
    </row>
    <row r="35" spans="1:7" ht="55.2">
      <c r="A35" s="46" t="s">
        <v>54</v>
      </c>
      <c r="B35" s="47" t="s">
        <v>55</v>
      </c>
      <c r="C35" s="64" t="s">
        <v>52</v>
      </c>
      <c r="D35" s="18">
        <v>1</v>
      </c>
      <c r="E35" s="19"/>
      <c r="F35" s="19">
        <f>D35*E35</f>
        <v>0</v>
      </c>
      <c r="G35" s="37"/>
    </row>
    <row r="36" spans="1:7" ht="15" thickBot="1">
      <c r="A36" s="48"/>
      <c r="B36" s="68"/>
      <c r="C36" s="69"/>
      <c r="D36" s="70"/>
      <c r="E36" s="52"/>
      <c r="F36" s="52"/>
      <c r="G36" s="53"/>
    </row>
    <row r="37" spans="1:7" ht="15" thickBot="1">
      <c r="A37" s="10">
        <v>7</v>
      </c>
      <c r="B37" s="250" t="s">
        <v>56</v>
      </c>
      <c r="C37" s="250"/>
      <c r="D37" s="250"/>
      <c r="E37" s="250"/>
      <c r="F37" s="250"/>
      <c r="G37" s="11">
        <f>F39</f>
        <v>0</v>
      </c>
    </row>
    <row r="38" spans="1:7">
      <c r="A38" s="54"/>
      <c r="B38" s="55"/>
      <c r="C38" s="56"/>
      <c r="D38" s="57"/>
      <c r="E38" s="58"/>
      <c r="F38" s="58"/>
      <c r="G38" s="59"/>
    </row>
    <row r="39" spans="1:7" ht="69">
      <c r="A39" s="46" t="s">
        <v>57</v>
      </c>
      <c r="B39" s="47" t="s">
        <v>58</v>
      </c>
      <c r="C39" s="17" t="s">
        <v>52</v>
      </c>
      <c r="D39" s="18">
        <v>1</v>
      </c>
      <c r="E39" s="19"/>
      <c r="F39" s="19">
        <f>D39*E39</f>
        <v>0</v>
      </c>
      <c r="G39" s="37"/>
    </row>
    <row r="40" spans="1:7" ht="15" thickBot="1">
      <c r="A40" s="48"/>
      <c r="B40" s="68"/>
      <c r="C40" s="69"/>
      <c r="D40" s="70"/>
      <c r="E40" s="52"/>
      <c r="F40" s="52"/>
      <c r="G40" s="53"/>
    </row>
    <row r="41" spans="1:7" ht="15" thickBot="1">
      <c r="A41" s="10">
        <v>8</v>
      </c>
      <c r="B41" s="250" t="s">
        <v>59</v>
      </c>
      <c r="C41" s="250"/>
      <c r="D41" s="250"/>
      <c r="E41" s="250"/>
      <c r="F41" s="250"/>
      <c r="G41" s="11">
        <f>F43+F44</f>
        <v>0</v>
      </c>
    </row>
    <row r="42" spans="1:7">
      <c r="A42" s="54"/>
      <c r="B42" s="55"/>
      <c r="C42" s="56"/>
      <c r="D42" s="57"/>
      <c r="E42" s="58"/>
      <c r="F42" s="58"/>
      <c r="G42" s="59"/>
    </row>
    <row r="43" spans="1:7" ht="69">
      <c r="A43" s="62" t="s">
        <v>60</v>
      </c>
      <c r="B43" s="75" t="s">
        <v>61</v>
      </c>
      <c r="C43" s="64" t="s">
        <v>52</v>
      </c>
      <c r="D43" s="65">
        <v>1</v>
      </c>
      <c r="E43" s="66"/>
      <c r="F43" s="66">
        <f>D43*E43</f>
        <v>0</v>
      </c>
      <c r="G43" s="67"/>
    </row>
    <row r="44" spans="1:7" ht="55.2">
      <c r="A44" s="62" t="s">
        <v>62</v>
      </c>
      <c r="B44" s="47" t="s">
        <v>63</v>
      </c>
      <c r="C44" s="17" t="s">
        <v>39</v>
      </c>
      <c r="D44" s="18">
        <f>(0.6*1.8)</f>
        <v>1.08</v>
      </c>
      <c r="E44" s="19"/>
      <c r="F44" s="19">
        <f t="shared" ref="F44" si="0">D44*E44</f>
        <v>0</v>
      </c>
      <c r="G44" s="37"/>
    </row>
    <row r="45" spans="1:7" ht="15" thickBot="1">
      <c r="A45" s="48"/>
      <c r="B45" s="49"/>
      <c r="C45" s="50"/>
      <c r="D45" s="51"/>
      <c r="E45" s="52"/>
      <c r="F45" s="52"/>
      <c r="G45" s="53"/>
    </row>
    <row r="46" spans="1:7" ht="15" thickBot="1">
      <c r="A46" s="10">
        <v>9</v>
      </c>
      <c r="B46" s="250" t="s">
        <v>64</v>
      </c>
      <c r="C46" s="250"/>
      <c r="D46" s="250"/>
      <c r="E46" s="250"/>
      <c r="F46" s="250"/>
      <c r="G46" s="11">
        <f>F48</f>
        <v>0</v>
      </c>
    </row>
    <row r="47" spans="1:7">
      <c r="A47" s="54"/>
      <c r="B47" s="55"/>
      <c r="C47" s="56"/>
      <c r="D47" s="57"/>
      <c r="E47" s="58"/>
      <c r="F47" s="58"/>
      <c r="G47" s="59"/>
    </row>
    <row r="48" spans="1:7" ht="55.2">
      <c r="A48" s="46" t="s">
        <v>65</v>
      </c>
      <c r="B48" s="47" t="s">
        <v>66</v>
      </c>
      <c r="C48" s="17" t="s">
        <v>67</v>
      </c>
      <c r="D48" s="18">
        <v>1</v>
      </c>
      <c r="E48" s="19"/>
      <c r="F48" s="19">
        <f>D48*E48</f>
        <v>0</v>
      </c>
      <c r="G48" s="37"/>
    </row>
    <row r="49" spans="1:7" ht="15" thickBot="1">
      <c r="A49" s="48"/>
      <c r="B49" s="49"/>
      <c r="C49" s="50"/>
      <c r="D49" s="51"/>
      <c r="E49" s="52"/>
      <c r="F49" s="52"/>
      <c r="G49" s="53"/>
    </row>
    <row r="50" spans="1:7" ht="15" thickBot="1">
      <c r="A50" s="71"/>
      <c r="B50" s="248"/>
      <c r="C50" s="248"/>
      <c r="D50" s="248"/>
      <c r="E50" s="248"/>
      <c r="F50" s="248"/>
      <c r="G50" s="248">
        <f>SUM(G8:G49)</f>
        <v>0</v>
      </c>
    </row>
    <row r="51" spans="1:7" ht="15" thickBot="1">
      <c r="A51" s="71"/>
      <c r="B51" s="253" t="s">
        <v>68</v>
      </c>
      <c r="C51" s="253"/>
      <c r="D51" s="253"/>
      <c r="E51" s="253"/>
      <c r="F51" s="253"/>
      <c r="G51" s="252"/>
    </row>
    <row r="73" ht="15" customHeight="1"/>
  </sheetData>
  <mergeCells count="23">
    <mergeCell ref="B41:F41"/>
    <mergeCell ref="B46:F46"/>
    <mergeCell ref="B50:F50"/>
    <mergeCell ref="G50:G51"/>
    <mergeCell ref="B51:F51"/>
    <mergeCell ref="B1:E1"/>
    <mergeCell ref="F2:G2"/>
    <mergeCell ref="B3:E3"/>
    <mergeCell ref="F3:G3"/>
    <mergeCell ref="F5:G5"/>
    <mergeCell ref="B5:B6"/>
    <mergeCell ref="C5:C6"/>
    <mergeCell ref="D5:D6"/>
    <mergeCell ref="E5:E6"/>
    <mergeCell ref="B29:F29"/>
    <mergeCell ref="B33:F33"/>
    <mergeCell ref="B37:F37"/>
    <mergeCell ref="A7:G7"/>
    <mergeCell ref="B8:F8"/>
    <mergeCell ref="B12:F12"/>
    <mergeCell ref="B18:F18"/>
    <mergeCell ref="B22:F22"/>
    <mergeCell ref="A5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I79" sqref="I79"/>
    </sheetView>
  </sheetViews>
  <sheetFormatPr defaultRowHeight="14.4"/>
  <cols>
    <col min="2" max="2" width="39.5546875" customWidth="1"/>
    <col min="5" max="5" width="11.5546875" customWidth="1"/>
    <col min="6" max="6" width="13" customWidth="1"/>
    <col min="7" max="7" width="13.5546875" customWidth="1"/>
  </cols>
  <sheetData>
    <row r="1" spans="1:7">
      <c r="A1" s="76"/>
      <c r="E1" s="77"/>
      <c r="F1" s="77"/>
    </row>
    <row r="2" spans="1:7">
      <c r="A2" s="5" t="s">
        <v>106</v>
      </c>
      <c r="B2" s="5"/>
      <c r="C2" s="78"/>
      <c r="D2" s="78"/>
      <c r="E2" s="6"/>
      <c r="F2" s="79"/>
      <c r="G2" s="78"/>
    </row>
    <row r="3" spans="1:7">
      <c r="A3" s="2" t="s">
        <v>8</v>
      </c>
      <c r="B3" s="5" t="s">
        <v>9</v>
      </c>
      <c r="C3" s="4"/>
      <c r="E3" s="13"/>
      <c r="F3" s="3"/>
      <c r="G3" s="4"/>
    </row>
    <row r="4" spans="1:7">
      <c r="A4" s="2" t="s">
        <v>10</v>
      </c>
      <c r="B4" s="5"/>
      <c r="C4" s="4"/>
      <c r="D4" s="4"/>
      <c r="E4" s="6"/>
      <c r="F4" s="230"/>
      <c r="G4" s="230"/>
    </row>
    <row r="5" spans="1:7">
      <c r="A5" s="2" t="s">
        <v>11</v>
      </c>
      <c r="B5" s="5" t="s">
        <v>162</v>
      </c>
      <c r="C5" s="4"/>
      <c r="D5" s="4"/>
      <c r="E5" s="6"/>
      <c r="F5" s="230" t="s">
        <v>13</v>
      </c>
      <c r="G5" s="230"/>
    </row>
    <row r="6" spans="1:7" ht="15" thickBot="1">
      <c r="A6" s="4"/>
      <c r="B6" s="5"/>
      <c r="C6" s="4"/>
      <c r="D6" s="4"/>
      <c r="E6" s="7"/>
      <c r="F6" s="7"/>
      <c r="G6" s="4"/>
    </row>
    <row r="7" spans="1:7" ht="15" thickBot="1">
      <c r="A7" s="231" t="s">
        <v>14</v>
      </c>
      <c r="B7" s="231" t="s">
        <v>15</v>
      </c>
      <c r="C7" s="231" t="s">
        <v>16</v>
      </c>
      <c r="D7" s="233" t="s">
        <v>17</v>
      </c>
      <c r="E7" s="235" t="s">
        <v>18</v>
      </c>
      <c r="F7" s="237" t="s">
        <v>19</v>
      </c>
      <c r="G7" s="238"/>
    </row>
    <row r="8" spans="1:7" ht="15" thickBot="1">
      <c r="A8" s="232"/>
      <c r="B8" s="232" t="s">
        <v>20</v>
      </c>
      <c r="C8" s="232" t="s">
        <v>21</v>
      </c>
      <c r="D8" s="234" t="s">
        <v>22</v>
      </c>
      <c r="E8" s="236"/>
      <c r="F8" s="125" t="s">
        <v>23</v>
      </c>
      <c r="G8" s="126" t="s">
        <v>24</v>
      </c>
    </row>
    <row r="9" spans="1:7">
      <c r="A9" s="224"/>
      <c r="B9" s="225"/>
      <c r="C9" s="225"/>
      <c r="D9" s="225"/>
      <c r="E9" s="225"/>
      <c r="F9" s="225"/>
      <c r="G9" s="226"/>
    </row>
    <row r="10" spans="1:7">
      <c r="A10" s="88">
        <v>1</v>
      </c>
      <c r="B10" s="227" t="s">
        <v>25</v>
      </c>
      <c r="C10" s="228"/>
      <c r="D10" s="228"/>
      <c r="E10" s="228"/>
      <c r="F10" s="229"/>
      <c r="G10" s="89">
        <f>+SUM(F12:F13)</f>
        <v>0</v>
      </c>
    </row>
    <row r="11" spans="1:7">
      <c r="A11" s="84"/>
      <c r="B11" s="85"/>
      <c r="C11" s="85"/>
      <c r="D11" s="85"/>
      <c r="E11" s="86"/>
      <c r="F11" s="86"/>
      <c r="G11" s="87"/>
    </row>
    <row r="12" spans="1:7" ht="57" customHeight="1">
      <c r="A12" s="35" t="s">
        <v>70</v>
      </c>
      <c r="B12" s="16" t="s">
        <v>163</v>
      </c>
      <c r="C12" s="17" t="s">
        <v>39</v>
      </c>
      <c r="D12" s="18">
        <f>13.73</f>
        <v>13.73</v>
      </c>
      <c r="E12" s="19"/>
      <c r="F12" s="19">
        <f>D12*E12</f>
        <v>0</v>
      </c>
      <c r="G12" s="20"/>
    </row>
    <row r="13" spans="1:7" ht="60" customHeight="1">
      <c r="A13" s="35" t="s">
        <v>26</v>
      </c>
      <c r="B13" s="16" t="s">
        <v>73</v>
      </c>
      <c r="C13" s="17" t="s">
        <v>39</v>
      </c>
      <c r="D13" s="18">
        <f>3.57*2.88</f>
        <v>10.281599999999999</v>
      </c>
      <c r="E13" s="19"/>
      <c r="F13" s="19">
        <f>D13*E13</f>
        <v>0</v>
      </c>
      <c r="G13" s="20"/>
    </row>
    <row r="14" spans="1:7" ht="15.75" customHeight="1">
      <c r="A14" s="35"/>
      <c r="B14" s="16"/>
      <c r="C14" s="17"/>
      <c r="D14" s="18"/>
      <c r="E14" s="19"/>
      <c r="F14" s="19"/>
      <c r="G14" s="20"/>
    </row>
    <row r="15" spans="1:7" ht="15.75" customHeight="1">
      <c r="A15" s="88">
        <v>2</v>
      </c>
      <c r="B15" s="227" t="s">
        <v>29</v>
      </c>
      <c r="C15" s="228"/>
      <c r="D15" s="228"/>
      <c r="E15" s="228"/>
      <c r="F15" s="229"/>
      <c r="G15" s="89">
        <f>SUM(F17:F19)</f>
        <v>0</v>
      </c>
    </row>
    <row r="16" spans="1:7" ht="15.75" customHeight="1">
      <c r="A16" s="84"/>
      <c r="B16" s="85"/>
      <c r="C16" s="85"/>
      <c r="D16" s="85"/>
      <c r="E16" s="86"/>
      <c r="F16" s="86"/>
      <c r="G16" s="87"/>
    </row>
    <row r="17" spans="1:7" ht="92.25" customHeight="1">
      <c r="A17" s="90" t="s">
        <v>30</v>
      </c>
      <c r="B17" s="36" t="s">
        <v>31</v>
      </c>
      <c r="C17" s="91"/>
      <c r="D17" s="18"/>
      <c r="E17" s="19"/>
      <c r="F17" s="19"/>
      <c r="G17" s="37"/>
    </row>
    <row r="18" spans="1:7" ht="15.75" customHeight="1">
      <c r="A18" s="90" t="s">
        <v>34</v>
      </c>
      <c r="B18" s="36" t="s">
        <v>33</v>
      </c>
      <c r="C18" s="17" t="s">
        <v>28</v>
      </c>
      <c r="D18" s="18">
        <f>((3.22*2+2.44+3.52*2+4.3+3.57*3+3.41*3)*0.2*0.4)</f>
        <v>3.2927999999999997</v>
      </c>
      <c r="E18" s="19"/>
      <c r="F18" s="19">
        <f>D18*E18</f>
        <v>0</v>
      </c>
      <c r="G18" s="37"/>
    </row>
    <row r="19" spans="1:7" ht="15.75" customHeight="1">
      <c r="A19" s="90" t="s">
        <v>164</v>
      </c>
      <c r="B19" s="36" t="s">
        <v>35</v>
      </c>
      <c r="C19" s="17" t="s">
        <v>28</v>
      </c>
      <c r="D19" s="18">
        <f>(11.5+8.32+12.57+14.66+1.52)*0.15</f>
        <v>7.2854999999999999</v>
      </c>
      <c r="E19" s="19"/>
      <c r="F19" s="19">
        <f>D19*E19</f>
        <v>0</v>
      </c>
      <c r="G19" s="37"/>
    </row>
    <row r="20" spans="1:7" ht="15.75" customHeight="1">
      <c r="A20" s="90"/>
      <c r="B20" s="36"/>
      <c r="C20" s="17"/>
      <c r="D20" s="18"/>
      <c r="E20" s="19"/>
      <c r="F20" s="19"/>
      <c r="G20" s="37"/>
    </row>
    <row r="21" spans="1:7" ht="15.75" customHeight="1">
      <c r="A21" s="88">
        <v>3</v>
      </c>
      <c r="B21" s="227" t="s">
        <v>36</v>
      </c>
      <c r="C21" s="228"/>
      <c r="D21" s="228"/>
      <c r="E21" s="228"/>
      <c r="F21" s="229"/>
      <c r="G21" s="89">
        <f>+SUM(F23:F24)</f>
        <v>0</v>
      </c>
    </row>
    <row r="22" spans="1:7" ht="15.75" customHeight="1">
      <c r="A22" s="84"/>
      <c r="B22" s="85"/>
      <c r="C22" s="85"/>
      <c r="D22" s="85"/>
      <c r="E22" s="86"/>
      <c r="F22" s="86"/>
      <c r="G22" s="87"/>
    </row>
    <row r="23" spans="1:7" ht="64.5" customHeight="1">
      <c r="A23" s="46" t="s">
        <v>37</v>
      </c>
      <c r="B23" s="47" t="s">
        <v>165</v>
      </c>
      <c r="C23" s="17" t="s">
        <v>39</v>
      </c>
      <c r="D23" s="18">
        <f>3.57*2.88</f>
        <v>10.281599999999999</v>
      </c>
      <c r="E23" s="19"/>
      <c r="F23" s="19">
        <f>D23*E23</f>
        <v>0</v>
      </c>
      <c r="G23" s="37"/>
    </row>
    <row r="24" spans="1:7" ht="64.5" customHeight="1">
      <c r="A24" s="46" t="s">
        <v>75</v>
      </c>
      <c r="B24" s="47" t="s">
        <v>121</v>
      </c>
      <c r="C24" s="17" t="s">
        <v>39</v>
      </c>
      <c r="D24" s="18">
        <f>(7.58*2+7.34*2)*0.4</f>
        <v>11.936</v>
      </c>
      <c r="E24" s="19"/>
      <c r="F24" s="19">
        <f>D24*E24</f>
        <v>0</v>
      </c>
      <c r="G24" s="37"/>
    </row>
    <row r="25" spans="1:7" ht="13.5" customHeight="1">
      <c r="A25" s="35"/>
      <c r="B25" s="16"/>
      <c r="C25" s="17"/>
      <c r="D25" s="18"/>
      <c r="E25" s="19"/>
      <c r="F25" s="19"/>
      <c r="G25" s="20"/>
    </row>
    <row r="26" spans="1:7">
      <c r="A26" s="88">
        <v>4</v>
      </c>
      <c r="B26" s="227" t="s">
        <v>77</v>
      </c>
      <c r="C26" s="228"/>
      <c r="D26" s="228"/>
      <c r="E26" s="228"/>
      <c r="F26" s="229"/>
      <c r="G26" s="89">
        <f>SUM(F28:F29)</f>
        <v>0</v>
      </c>
    </row>
    <row r="27" spans="1:7">
      <c r="A27" s="46"/>
      <c r="B27" s="47"/>
      <c r="C27" s="17"/>
      <c r="D27" s="18"/>
      <c r="E27" s="19"/>
      <c r="F27" s="19"/>
      <c r="G27" s="37"/>
    </row>
    <row r="28" spans="1:7" ht="69.75" customHeight="1">
      <c r="A28" s="46" t="s">
        <v>41</v>
      </c>
      <c r="B28" s="47" t="s">
        <v>123</v>
      </c>
      <c r="C28" s="17" t="s">
        <v>39</v>
      </c>
      <c r="D28" s="18">
        <f>((2.62+1*2+2.2*2+7.34+2.44*2+2.13+7.27+7.38+3.41*2+3.57*2+7.58)*2.88-(0.82*2.1+0.78*2.1*2+1*1.1*2+0.79*2.1+0.79*2.1+1*1.1+1.09*1.1+0.71*2.1*2+0.79*2.1+0.79*2.1+1.24*1.1+0.99*2.1+2.42*1.2))</f>
        <v>146.07079999999999</v>
      </c>
      <c r="E28" s="19"/>
      <c r="F28" s="19">
        <f>+D28*E28</f>
        <v>0</v>
      </c>
      <c r="G28" s="37"/>
    </row>
    <row r="29" spans="1:7" ht="43.5" customHeight="1">
      <c r="A29" s="46" t="s">
        <v>43</v>
      </c>
      <c r="B29" s="47" t="s">
        <v>166</v>
      </c>
      <c r="C29" s="17" t="s">
        <v>39</v>
      </c>
      <c r="D29" s="18">
        <f>(7.58*2.88)</f>
        <v>21.830400000000001</v>
      </c>
      <c r="E29" s="19"/>
      <c r="F29" s="19">
        <f>+D29*E29</f>
        <v>0</v>
      </c>
      <c r="G29" s="37"/>
    </row>
    <row r="30" spans="1:7">
      <c r="A30" s="46"/>
      <c r="B30" s="47"/>
      <c r="C30" s="96"/>
      <c r="D30" s="18"/>
      <c r="E30" s="19"/>
      <c r="F30" s="19"/>
      <c r="G30" s="37"/>
    </row>
    <row r="31" spans="1:7">
      <c r="A31" s="88">
        <v>5</v>
      </c>
      <c r="B31" s="227" t="s">
        <v>49</v>
      </c>
      <c r="C31" s="228"/>
      <c r="D31" s="228"/>
      <c r="E31" s="228"/>
      <c r="F31" s="229"/>
      <c r="G31" s="89">
        <f>+SUM(F33:F34)</f>
        <v>0</v>
      </c>
    </row>
    <row r="32" spans="1:7" ht="12" customHeight="1">
      <c r="A32" s="46"/>
      <c r="B32" s="47"/>
      <c r="C32" s="96"/>
      <c r="D32" s="18"/>
      <c r="E32" s="19"/>
      <c r="F32" s="19"/>
      <c r="G32" s="37"/>
    </row>
    <row r="33" spans="1:7" ht="59.25" customHeight="1">
      <c r="A33" s="46" t="s">
        <v>50</v>
      </c>
      <c r="B33" s="99" t="s">
        <v>167</v>
      </c>
      <c r="C33" s="17" t="s">
        <v>52</v>
      </c>
      <c r="D33" s="18">
        <v>1</v>
      </c>
      <c r="E33" s="19"/>
      <c r="F33" s="19">
        <f>D33*E33</f>
        <v>0</v>
      </c>
      <c r="G33" s="37"/>
    </row>
    <row r="34" spans="1:7" ht="44.25" customHeight="1">
      <c r="A34" s="46" t="s">
        <v>85</v>
      </c>
      <c r="B34" s="99" t="s">
        <v>168</v>
      </c>
      <c r="C34" s="17" t="s">
        <v>52</v>
      </c>
      <c r="D34" s="18">
        <v>1</v>
      </c>
      <c r="E34" s="19"/>
      <c r="F34" s="19">
        <f>D34*E34</f>
        <v>0</v>
      </c>
      <c r="G34" s="37"/>
    </row>
    <row r="35" spans="1:7">
      <c r="A35" s="46"/>
      <c r="B35" s="47"/>
      <c r="C35" s="96"/>
      <c r="D35" s="18"/>
      <c r="E35" s="19"/>
      <c r="F35" s="19"/>
      <c r="G35" s="37"/>
    </row>
    <row r="36" spans="1:7">
      <c r="A36" s="88">
        <v>6</v>
      </c>
      <c r="B36" s="227" t="s">
        <v>169</v>
      </c>
      <c r="C36" s="228"/>
      <c r="D36" s="228"/>
      <c r="E36" s="228"/>
      <c r="F36" s="229"/>
      <c r="G36" s="89">
        <f>+SUM(F38)</f>
        <v>0</v>
      </c>
    </row>
    <row r="37" spans="1:7">
      <c r="A37" s="46"/>
      <c r="B37" s="47"/>
      <c r="C37" s="96"/>
      <c r="D37" s="18"/>
      <c r="E37" s="19"/>
      <c r="F37" s="19"/>
      <c r="G37" s="37"/>
    </row>
    <row r="38" spans="1:7" ht="54.75" customHeight="1">
      <c r="A38" s="46" t="s">
        <v>54</v>
      </c>
      <c r="B38" s="47" t="s">
        <v>140</v>
      </c>
      <c r="C38" s="17" t="s">
        <v>52</v>
      </c>
      <c r="D38" s="18">
        <v>1</v>
      </c>
      <c r="E38" s="19"/>
      <c r="F38" s="19">
        <f>D38*E38</f>
        <v>0</v>
      </c>
      <c r="G38" s="37"/>
    </row>
    <row r="39" spans="1:7" ht="16.5" customHeight="1">
      <c r="A39" s="46"/>
      <c r="B39" s="47"/>
      <c r="C39" s="17"/>
      <c r="D39" s="18"/>
      <c r="E39" s="19"/>
      <c r="F39" s="19"/>
      <c r="G39" s="37"/>
    </row>
    <row r="40" spans="1:7">
      <c r="A40" s="88">
        <v>7</v>
      </c>
      <c r="B40" s="227" t="s">
        <v>170</v>
      </c>
      <c r="C40" s="228"/>
      <c r="D40" s="228"/>
      <c r="E40" s="228"/>
      <c r="F40" s="229"/>
      <c r="G40" s="89">
        <f>+SUM(F42:F43)</f>
        <v>0</v>
      </c>
    </row>
    <row r="41" spans="1:7">
      <c r="A41" s="46"/>
      <c r="B41" s="47"/>
      <c r="C41" s="17"/>
      <c r="D41" s="18"/>
      <c r="E41" s="19"/>
      <c r="F41" s="19"/>
      <c r="G41" s="37"/>
    </row>
    <row r="42" spans="1:7" ht="72" customHeight="1">
      <c r="A42" s="46" t="s">
        <v>57</v>
      </c>
      <c r="B42" s="75" t="s">
        <v>99</v>
      </c>
      <c r="C42" s="17" t="s">
        <v>52</v>
      </c>
      <c r="D42" s="18">
        <v>1</v>
      </c>
      <c r="E42" s="19"/>
      <c r="F42" s="19">
        <f>+D42*E42</f>
        <v>0</v>
      </c>
      <c r="G42" s="37"/>
    </row>
    <row r="43" spans="1:7" ht="64.5" customHeight="1">
      <c r="A43" s="46" t="s">
        <v>95</v>
      </c>
      <c r="B43" s="99" t="s">
        <v>63</v>
      </c>
      <c r="C43" s="17" t="s">
        <v>39</v>
      </c>
      <c r="D43" s="18">
        <f>(1.8*0.6)</f>
        <v>1.08</v>
      </c>
      <c r="E43" s="19"/>
      <c r="F43" s="19">
        <f t="shared" ref="F43" si="0">D43*E43</f>
        <v>0</v>
      </c>
      <c r="G43" s="37"/>
    </row>
    <row r="44" spans="1:7" ht="16.5" customHeight="1">
      <c r="A44" s="46"/>
      <c r="B44" s="47"/>
      <c r="C44" s="17"/>
      <c r="D44" s="18"/>
      <c r="E44" s="19"/>
      <c r="F44" s="19"/>
      <c r="G44" s="37"/>
    </row>
    <row r="45" spans="1:7" ht="16.5" customHeight="1">
      <c r="A45" s="134">
        <v>8</v>
      </c>
      <c r="B45" s="247" t="s">
        <v>171</v>
      </c>
      <c r="C45" s="247"/>
      <c r="D45" s="247"/>
      <c r="E45" s="247"/>
      <c r="F45" s="247"/>
      <c r="G45" s="128">
        <f>+SUM(F47:F54)</f>
        <v>0</v>
      </c>
    </row>
    <row r="46" spans="1:7" ht="16.5" customHeight="1">
      <c r="A46" s="102"/>
      <c r="B46" s="103"/>
      <c r="C46" s="104"/>
      <c r="D46" s="105"/>
      <c r="E46" s="106"/>
      <c r="F46" s="106"/>
      <c r="G46" s="107"/>
    </row>
    <row r="47" spans="1:7" ht="57.75" customHeight="1">
      <c r="A47" s="163" t="s">
        <v>60</v>
      </c>
      <c r="B47" s="99" t="s">
        <v>172</v>
      </c>
      <c r="C47" s="164" t="s">
        <v>67</v>
      </c>
      <c r="D47" s="165">
        <v>1</v>
      </c>
      <c r="E47" s="166"/>
      <c r="F47" s="19">
        <f t="shared" ref="F47:F54" si="1">D47*E47</f>
        <v>0</v>
      </c>
      <c r="G47" s="34"/>
    </row>
    <row r="48" spans="1:7" ht="60.75" customHeight="1">
      <c r="A48" s="163" t="s">
        <v>62</v>
      </c>
      <c r="B48" s="99" t="s">
        <v>173</v>
      </c>
      <c r="C48" s="164" t="s">
        <v>67</v>
      </c>
      <c r="D48" s="165">
        <v>1</v>
      </c>
      <c r="E48" s="166"/>
      <c r="F48" s="19">
        <f t="shared" si="1"/>
        <v>0</v>
      </c>
      <c r="G48" s="34"/>
    </row>
    <row r="49" spans="1:7" ht="61.5" customHeight="1">
      <c r="A49" s="163" t="s">
        <v>174</v>
      </c>
      <c r="B49" s="99" t="s">
        <v>175</v>
      </c>
      <c r="C49" s="164" t="s">
        <v>67</v>
      </c>
      <c r="D49" s="165">
        <v>1</v>
      </c>
      <c r="E49" s="166"/>
      <c r="F49" s="19">
        <f t="shared" si="1"/>
        <v>0</v>
      </c>
      <c r="G49" s="37"/>
    </row>
    <row r="50" spans="1:7" ht="61.5" customHeight="1">
      <c r="A50" s="163" t="s">
        <v>176</v>
      </c>
      <c r="B50" s="99" t="s">
        <v>177</v>
      </c>
      <c r="C50" s="164" t="s">
        <v>67</v>
      </c>
      <c r="D50" s="165">
        <v>1</v>
      </c>
      <c r="E50" s="166"/>
      <c r="F50" s="19">
        <f t="shared" si="1"/>
        <v>0</v>
      </c>
      <c r="G50" s="37"/>
    </row>
    <row r="51" spans="1:7" ht="61.5" customHeight="1">
      <c r="A51" s="163" t="s">
        <v>178</v>
      </c>
      <c r="B51" s="99" t="s">
        <v>179</v>
      </c>
      <c r="C51" s="17" t="s">
        <v>67</v>
      </c>
      <c r="D51" s="173">
        <v>1</v>
      </c>
      <c r="E51" s="47"/>
      <c r="F51" s="19">
        <f t="shared" si="1"/>
        <v>0</v>
      </c>
      <c r="G51" s="175"/>
    </row>
    <row r="52" spans="1:7" ht="61.5" customHeight="1">
      <c r="A52" s="163" t="s">
        <v>180</v>
      </c>
      <c r="B52" s="99" t="s">
        <v>181</v>
      </c>
      <c r="C52" s="17" t="s">
        <v>67</v>
      </c>
      <c r="D52" s="173">
        <v>1</v>
      </c>
      <c r="E52" s="47"/>
      <c r="F52" s="19">
        <f t="shared" si="1"/>
        <v>0</v>
      </c>
      <c r="G52" s="175"/>
    </row>
    <row r="53" spans="1:7" ht="61.5" customHeight="1">
      <c r="A53" s="163" t="s">
        <v>182</v>
      </c>
      <c r="B53" s="99" t="s">
        <v>183</v>
      </c>
      <c r="C53" s="17" t="s">
        <v>67</v>
      </c>
      <c r="D53" s="173">
        <v>1</v>
      </c>
      <c r="E53" s="47"/>
      <c r="F53" s="19">
        <f t="shared" si="1"/>
        <v>0</v>
      </c>
      <c r="G53" s="175"/>
    </row>
    <row r="54" spans="1:7" ht="61.5" customHeight="1">
      <c r="A54" s="163" t="s">
        <v>184</v>
      </c>
      <c r="B54" s="99" t="s">
        <v>185</v>
      </c>
      <c r="C54" s="17" t="s">
        <v>67</v>
      </c>
      <c r="D54" s="173">
        <v>1</v>
      </c>
      <c r="E54" s="47"/>
      <c r="F54" s="19">
        <f t="shared" si="1"/>
        <v>0</v>
      </c>
      <c r="G54" s="175"/>
    </row>
    <row r="55" spans="1:7" ht="17.25" customHeight="1">
      <c r="A55" s="176"/>
      <c r="B55" s="177"/>
      <c r="C55" s="178"/>
      <c r="D55" s="179"/>
      <c r="E55" s="180"/>
      <c r="F55" s="66"/>
      <c r="G55" s="67"/>
    </row>
    <row r="56" spans="1:7" ht="22.5" customHeight="1">
      <c r="A56" s="88">
        <v>9</v>
      </c>
      <c r="B56" s="227" t="s">
        <v>186</v>
      </c>
      <c r="C56" s="228"/>
      <c r="D56" s="228"/>
      <c r="E56" s="228"/>
      <c r="F56" s="229"/>
      <c r="G56" s="89">
        <f>SUM(F58:F62)</f>
        <v>0</v>
      </c>
    </row>
    <row r="57" spans="1:7" ht="18" customHeight="1">
      <c r="A57" s="115"/>
      <c r="B57" s="103"/>
      <c r="C57" s="104"/>
      <c r="D57" s="105"/>
      <c r="E57" s="106"/>
      <c r="F57" s="106"/>
      <c r="G57" s="107"/>
    </row>
    <row r="58" spans="1:7" ht="42.75" customHeight="1">
      <c r="A58" s="116" t="s">
        <v>65</v>
      </c>
      <c r="B58" s="47" t="s">
        <v>187</v>
      </c>
      <c r="C58" s="17" t="s">
        <v>67</v>
      </c>
      <c r="D58" s="18">
        <v>1</v>
      </c>
      <c r="E58" s="33"/>
      <c r="F58" s="33">
        <f>D58*E58</f>
        <v>0</v>
      </c>
      <c r="G58" s="34"/>
    </row>
    <row r="59" spans="1:7" ht="42.75" customHeight="1">
      <c r="A59" s="116" t="s">
        <v>100</v>
      </c>
      <c r="B59" s="47" t="s">
        <v>188</v>
      </c>
      <c r="C59" s="17" t="s">
        <v>67</v>
      </c>
      <c r="D59" s="18">
        <v>1</v>
      </c>
      <c r="E59" s="33"/>
      <c r="F59" s="33">
        <f>D59*E59</f>
        <v>0</v>
      </c>
      <c r="G59" s="34"/>
    </row>
    <row r="60" spans="1:7" ht="42.75" customHeight="1">
      <c r="A60" s="116" t="s">
        <v>189</v>
      </c>
      <c r="B60" s="47" t="s">
        <v>188</v>
      </c>
      <c r="C60" s="17" t="s">
        <v>67</v>
      </c>
      <c r="D60" s="18">
        <v>1</v>
      </c>
      <c r="E60" s="33"/>
      <c r="F60" s="33">
        <f>D60*E60</f>
        <v>0</v>
      </c>
      <c r="G60" s="34"/>
    </row>
    <row r="61" spans="1:7" ht="42.75" customHeight="1">
      <c r="A61" s="116" t="s">
        <v>190</v>
      </c>
      <c r="B61" s="47" t="s">
        <v>191</v>
      </c>
      <c r="C61" s="17" t="s">
        <v>67</v>
      </c>
      <c r="D61" s="18">
        <v>1</v>
      </c>
      <c r="E61" s="33"/>
      <c r="F61" s="33">
        <f>D61*E61</f>
        <v>0</v>
      </c>
      <c r="G61" s="34"/>
    </row>
    <row r="62" spans="1:7" ht="42.75" customHeight="1">
      <c r="A62" s="116" t="s">
        <v>192</v>
      </c>
      <c r="B62" s="47" t="s">
        <v>193</v>
      </c>
      <c r="C62" s="17" t="s">
        <v>67</v>
      </c>
      <c r="D62" s="18">
        <v>1</v>
      </c>
      <c r="E62" s="33"/>
      <c r="F62" s="33">
        <f>D62*E62</f>
        <v>0</v>
      </c>
      <c r="G62" s="34"/>
    </row>
    <row r="63" spans="1:7" ht="16.5" customHeight="1">
      <c r="A63" s="181"/>
      <c r="B63" s="182"/>
      <c r="C63" s="183"/>
      <c r="D63" s="184"/>
      <c r="E63" s="185"/>
      <c r="F63" s="185"/>
      <c r="G63" s="122"/>
    </row>
    <row r="64" spans="1:7" ht="16.5" customHeight="1">
      <c r="A64" s="134">
        <v>10</v>
      </c>
      <c r="B64" s="247" t="s">
        <v>194</v>
      </c>
      <c r="C64" s="247"/>
      <c r="D64" s="247"/>
      <c r="E64" s="247"/>
      <c r="F64" s="247"/>
      <c r="G64" s="128">
        <f>+SUM(F66:F67)</f>
        <v>0</v>
      </c>
    </row>
    <row r="65" spans="1:7" ht="16.5" customHeight="1">
      <c r="A65" s="102"/>
      <c r="B65" s="103"/>
      <c r="C65" s="104"/>
      <c r="D65" s="105"/>
      <c r="E65" s="106"/>
      <c r="F65" s="106"/>
      <c r="G65" s="107"/>
    </row>
    <row r="66" spans="1:7" ht="61.5" customHeight="1">
      <c r="A66" s="108" t="s">
        <v>102</v>
      </c>
      <c r="B66" s="99" t="s">
        <v>195</v>
      </c>
      <c r="C66" s="17" t="s">
        <v>39</v>
      </c>
      <c r="D66" s="18">
        <f>12.55*1</f>
        <v>12.55</v>
      </c>
      <c r="E66" s="19"/>
      <c r="F66" s="19">
        <f>D66*E66</f>
        <v>0</v>
      </c>
      <c r="G66" s="37"/>
    </row>
    <row r="67" spans="1:7" ht="56.25" customHeight="1">
      <c r="A67" s="108" t="s">
        <v>144</v>
      </c>
      <c r="B67" s="47" t="s">
        <v>66</v>
      </c>
      <c r="C67" s="17" t="s">
        <v>67</v>
      </c>
      <c r="D67" s="18">
        <v>1</v>
      </c>
      <c r="E67" s="19"/>
      <c r="F67" s="19">
        <f>D67*E67</f>
        <v>0</v>
      </c>
      <c r="G67" s="37"/>
    </row>
    <row r="68" spans="1:7" ht="15" thickBot="1">
      <c r="A68" s="117"/>
      <c r="B68" s="118"/>
      <c r="C68" s="119"/>
      <c r="D68" s="120"/>
      <c r="E68" s="121"/>
      <c r="F68" s="121"/>
      <c r="G68" s="122"/>
    </row>
    <row r="69" spans="1:7">
      <c r="A69" s="136"/>
      <c r="B69" s="239"/>
      <c r="C69" s="240"/>
      <c r="D69" s="240"/>
      <c r="E69" s="240"/>
      <c r="F69" s="241"/>
      <c r="G69" s="242">
        <f>+SUM(G10:G68)</f>
        <v>0</v>
      </c>
    </row>
    <row r="70" spans="1:7" ht="15" thickBot="1">
      <c r="A70" s="138"/>
      <c r="B70" s="244" t="s">
        <v>68</v>
      </c>
      <c r="C70" s="245"/>
      <c r="D70" s="245"/>
      <c r="E70" s="245"/>
      <c r="F70" s="246"/>
      <c r="G70" s="243"/>
    </row>
  </sheetData>
  <mergeCells count="22">
    <mergeCell ref="G69:G70"/>
    <mergeCell ref="B70:F70"/>
    <mergeCell ref="B40:F40"/>
    <mergeCell ref="B45:F45"/>
    <mergeCell ref="B56:F56"/>
    <mergeCell ref="B64:F64"/>
    <mergeCell ref="B69:F69"/>
    <mergeCell ref="B31:F31"/>
    <mergeCell ref="B36:F36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21:F21"/>
    <mergeCell ref="B26:F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58" sqref="E58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2" t="s">
        <v>8</v>
      </c>
      <c r="B1" s="251" t="s">
        <v>9</v>
      </c>
      <c r="C1" s="251"/>
      <c r="D1" s="251"/>
      <c r="E1" s="251"/>
      <c r="F1" s="3"/>
      <c r="G1" s="4"/>
    </row>
    <row r="2" spans="1:7">
      <c r="A2" s="2" t="s">
        <v>10</v>
      </c>
      <c r="B2" s="5"/>
      <c r="C2" s="4"/>
      <c r="D2" s="4"/>
      <c r="E2" s="6"/>
      <c r="F2" s="230"/>
      <c r="G2" s="230"/>
    </row>
    <row r="3" spans="1:7">
      <c r="A3" s="2" t="s">
        <v>11</v>
      </c>
      <c r="B3" s="251" t="s">
        <v>69</v>
      </c>
      <c r="C3" s="251"/>
      <c r="D3" s="251"/>
      <c r="E3" s="251"/>
      <c r="F3" s="230" t="s">
        <v>13</v>
      </c>
      <c r="G3" s="230"/>
    </row>
    <row r="4" spans="1:7" ht="15" thickBot="1">
      <c r="A4" s="4"/>
      <c r="B4" s="5"/>
      <c r="C4" s="4"/>
      <c r="D4" s="4"/>
      <c r="E4" s="7"/>
      <c r="F4" s="7"/>
      <c r="G4" s="4"/>
    </row>
    <row r="5" spans="1:7" ht="15" thickBot="1">
      <c r="A5" s="252" t="s">
        <v>14</v>
      </c>
      <c r="B5" s="252" t="s">
        <v>15</v>
      </c>
      <c r="C5" s="252" t="s">
        <v>16</v>
      </c>
      <c r="D5" s="248" t="s">
        <v>17</v>
      </c>
      <c r="E5" s="249" t="s">
        <v>18</v>
      </c>
      <c r="F5" s="252" t="s">
        <v>19</v>
      </c>
      <c r="G5" s="252"/>
    </row>
    <row r="6" spans="1:7" ht="15" thickBot="1">
      <c r="A6" s="252"/>
      <c r="B6" s="252" t="s">
        <v>20</v>
      </c>
      <c r="C6" s="252" t="s">
        <v>21</v>
      </c>
      <c r="D6" s="248" t="s">
        <v>22</v>
      </c>
      <c r="E6" s="249"/>
      <c r="F6" s="8" t="s">
        <v>23</v>
      </c>
      <c r="G6" s="9" t="s">
        <v>24</v>
      </c>
    </row>
    <row r="7" spans="1:7" ht="15" thickBot="1">
      <c r="A7" s="252"/>
      <c r="B7" s="252"/>
      <c r="C7" s="252"/>
      <c r="D7" s="252"/>
      <c r="E7" s="252"/>
      <c r="F7" s="252"/>
      <c r="G7" s="252"/>
    </row>
    <row r="8" spans="1:7" ht="15" thickBot="1">
      <c r="A8" s="10">
        <v>1</v>
      </c>
      <c r="B8" s="250" t="s">
        <v>25</v>
      </c>
      <c r="C8" s="250"/>
      <c r="D8" s="250"/>
      <c r="E8" s="250"/>
      <c r="F8" s="250"/>
      <c r="G8" s="11">
        <f>F10+F11+F12</f>
        <v>0</v>
      </c>
    </row>
    <row r="9" spans="1:7">
      <c r="A9" s="12"/>
      <c r="B9" s="5"/>
      <c r="C9" s="5"/>
      <c r="D9" s="5"/>
      <c r="E9" s="13"/>
      <c r="F9" s="13"/>
      <c r="G9" s="14"/>
    </row>
    <row r="10" spans="1:7" ht="55.2">
      <c r="A10" s="15" t="s">
        <v>70</v>
      </c>
      <c r="B10" s="16" t="s">
        <v>71</v>
      </c>
      <c r="C10" s="17" t="s">
        <v>39</v>
      </c>
      <c r="D10" s="18">
        <f>54.3</f>
        <v>54.3</v>
      </c>
      <c r="E10" s="19"/>
      <c r="F10" s="19">
        <f t="shared" ref="F10" si="0">D10*E10</f>
        <v>0</v>
      </c>
      <c r="G10" s="20"/>
    </row>
    <row r="11" spans="1:7" ht="55.2">
      <c r="A11" s="15" t="s">
        <v>26</v>
      </c>
      <c r="B11" s="16" t="s">
        <v>27</v>
      </c>
      <c r="C11" s="17" t="s">
        <v>28</v>
      </c>
      <c r="D11" s="18">
        <f>0.15*(20.38)</f>
        <v>3.0569999999999999</v>
      </c>
      <c r="E11" s="19"/>
      <c r="F11" s="19">
        <f>D11*E11</f>
        <v>0</v>
      </c>
      <c r="G11" s="20"/>
    </row>
    <row r="12" spans="1:7" ht="55.2">
      <c r="A12" s="15" t="s">
        <v>72</v>
      </c>
      <c r="B12" s="16" t="s">
        <v>73</v>
      </c>
      <c r="C12" s="17" t="s">
        <v>39</v>
      </c>
      <c r="D12" s="18">
        <f>(0.3*(4.28+0.8+1.81+4.79+4.8+2.12+2.52))+(0.5*(4.02+3.02))+(0.3*(4.49))</f>
        <v>11.202999999999999</v>
      </c>
      <c r="E12" s="19"/>
      <c r="F12" s="19">
        <f>D12*E12</f>
        <v>0</v>
      </c>
      <c r="G12" s="20"/>
    </row>
    <row r="13" spans="1:7" ht="15" thickBot="1">
      <c r="A13" s="21"/>
      <c r="B13" s="22"/>
      <c r="C13" s="22"/>
      <c r="D13" s="22"/>
      <c r="E13" s="23"/>
      <c r="F13" s="23"/>
      <c r="G13" s="24"/>
    </row>
    <row r="14" spans="1:7" ht="15" thickBot="1">
      <c r="A14" s="10">
        <v>2</v>
      </c>
      <c r="B14" s="250" t="s">
        <v>29</v>
      </c>
      <c r="C14" s="250"/>
      <c r="D14" s="250"/>
      <c r="E14" s="250"/>
      <c r="F14" s="250"/>
      <c r="G14" s="11">
        <f>F17+F18</f>
        <v>0</v>
      </c>
    </row>
    <row r="15" spans="1:7">
      <c r="A15" s="25"/>
      <c r="B15" s="26"/>
      <c r="C15" s="26"/>
      <c r="D15" s="26"/>
      <c r="E15" s="27"/>
      <c r="F15" s="27"/>
      <c r="G15" s="28"/>
    </row>
    <row r="16" spans="1:7" ht="96.6">
      <c r="A16" s="29" t="s">
        <v>30</v>
      </c>
      <c r="B16" s="30" t="s">
        <v>31</v>
      </c>
      <c r="C16" s="31"/>
      <c r="D16" s="32"/>
      <c r="E16" s="33"/>
      <c r="F16" s="33"/>
      <c r="G16" s="34"/>
    </row>
    <row r="17" spans="1:7" ht="15">
      <c r="A17" s="35" t="s">
        <v>32</v>
      </c>
      <c r="B17" s="36" t="s">
        <v>33</v>
      </c>
      <c r="C17" s="17" t="s">
        <v>28</v>
      </c>
      <c r="D17" s="18">
        <f>0.2*0.4*(4.28+0.8+1.81+4.02+3.02+4.79+4.8+2.12+2.52+4.49+1.65+2.68)</f>
        <v>2.9584000000000001</v>
      </c>
      <c r="E17" s="19"/>
      <c r="F17" s="19">
        <f>D17*E17</f>
        <v>0</v>
      </c>
      <c r="G17" s="37"/>
    </row>
    <row r="18" spans="1:7" ht="15">
      <c r="A18" s="35" t="s">
        <v>34</v>
      </c>
      <c r="B18" s="36" t="s">
        <v>35</v>
      </c>
      <c r="C18" s="17" t="s">
        <v>28</v>
      </c>
      <c r="D18" s="18">
        <f>0.15*(19.89+13.83+14.08)</f>
        <v>7.169999999999999</v>
      </c>
      <c r="E18" s="19"/>
      <c r="F18" s="19">
        <f>D18*E18</f>
        <v>0</v>
      </c>
      <c r="G18" s="37"/>
    </row>
    <row r="19" spans="1:7" ht="15" thickBot="1">
      <c r="A19" s="38"/>
      <c r="B19" s="39"/>
      <c r="C19" s="39"/>
      <c r="D19" s="39"/>
      <c r="E19" s="40"/>
      <c r="F19" s="40"/>
      <c r="G19" s="41"/>
    </row>
    <row r="20" spans="1:7" ht="15" thickBot="1">
      <c r="A20" s="10">
        <v>3</v>
      </c>
      <c r="B20" s="250" t="s">
        <v>36</v>
      </c>
      <c r="C20" s="250"/>
      <c r="D20" s="250"/>
      <c r="E20" s="250"/>
      <c r="F20" s="250"/>
      <c r="G20" s="11">
        <f>F23</f>
        <v>0</v>
      </c>
    </row>
    <row r="21" spans="1:7">
      <c r="A21" s="42"/>
      <c r="B21" s="43"/>
      <c r="C21" s="43"/>
      <c r="D21" s="43"/>
      <c r="E21" s="44"/>
      <c r="F21" s="44"/>
      <c r="G21" s="45"/>
    </row>
    <row r="22" spans="1:7" ht="96.6">
      <c r="A22" s="46" t="s">
        <v>37</v>
      </c>
      <c r="B22" s="47" t="s">
        <v>74</v>
      </c>
      <c r="C22" s="17" t="s">
        <v>39</v>
      </c>
      <c r="D22" s="18">
        <f>0.2*(2.12+2.72+1.65+2.88)</f>
        <v>1.8740000000000003</v>
      </c>
      <c r="E22" s="19"/>
      <c r="F22" s="19">
        <f>D22*E22</f>
        <v>0</v>
      </c>
      <c r="G22" s="37"/>
    </row>
    <row r="23" spans="1:7" ht="96.6">
      <c r="A23" s="46" t="s">
        <v>75</v>
      </c>
      <c r="B23" s="47" t="s">
        <v>76</v>
      </c>
      <c r="C23" s="17" t="s">
        <v>39</v>
      </c>
      <c r="D23" s="18">
        <f>(0.2*(4.28+0.8+1.81+1.81+4.02+3.02+1.81+4.79+4.8+2.12+2.52+4.49+1.65+2.68))</f>
        <v>8.120000000000001</v>
      </c>
      <c r="E23" s="19"/>
      <c r="F23" s="19">
        <f>D23*E23</f>
        <v>0</v>
      </c>
      <c r="G23" s="37"/>
    </row>
    <row r="24" spans="1:7" ht="15" thickBot="1">
      <c r="A24" s="48"/>
      <c r="B24" s="49"/>
      <c r="C24" s="50"/>
      <c r="D24" s="51"/>
      <c r="E24" s="52"/>
      <c r="F24" s="52"/>
      <c r="G24" s="53"/>
    </row>
    <row r="25" spans="1:7" ht="15" thickBot="1">
      <c r="A25" s="10">
        <v>4</v>
      </c>
      <c r="B25" s="250" t="s">
        <v>77</v>
      </c>
      <c r="C25" s="250"/>
      <c r="D25" s="250"/>
      <c r="E25" s="250"/>
      <c r="F25" s="250"/>
      <c r="G25" s="11">
        <f>SUM(F26:F31)</f>
        <v>0</v>
      </c>
    </row>
    <row r="26" spans="1:7">
      <c r="A26" s="54"/>
      <c r="B26" s="55"/>
      <c r="C26" s="56"/>
      <c r="D26" s="57"/>
      <c r="E26" s="58"/>
      <c r="F26" s="58"/>
      <c r="G26" s="59"/>
    </row>
    <row r="27" spans="1:7" ht="69">
      <c r="A27" s="35" t="s">
        <v>41</v>
      </c>
      <c r="B27" s="141" t="s">
        <v>78</v>
      </c>
      <c r="C27" s="17" t="s">
        <v>39</v>
      </c>
      <c r="D27" s="18">
        <f>(0.6*1.06)+(2.95*(2.52+2.52+1.81+1.81))-(0.84*2.1)</f>
        <v>24.419</v>
      </c>
      <c r="E27" s="19"/>
      <c r="F27" s="19">
        <f>D27*E27</f>
        <v>0</v>
      </c>
      <c r="G27" s="37"/>
    </row>
    <row r="28" spans="1:7" ht="27.6">
      <c r="A28" s="35" t="s">
        <v>43</v>
      </c>
      <c r="B28" s="141" t="s">
        <v>44</v>
      </c>
      <c r="C28" s="17" t="s">
        <v>39</v>
      </c>
      <c r="D28" s="18">
        <f>(2.95*(7.49))-(0.97*1+0.84*2.1+1*1)</f>
        <v>18.361499999999999</v>
      </c>
      <c r="E28" s="19"/>
      <c r="F28" s="19">
        <f>D28*E28</f>
        <v>0</v>
      </c>
      <c r="G28" s="37"/>
    </row>
    <row r="29" spans="1:7" ht="27.6">
      <c r="A29" s="35" t="s">
        <v>45</v>
      </c>
      <c r="B29" s="141" t="s">
        <v>46</v>
      </c>
      <c r="C29" s="17" t="s">
        <v>39</v>
      </c>
      <c r="D29" s="18">
        <f>(0.6*1.06)+(2.95*(2.52+2.52+1.81+1.81))-(0.84*2.1)+(2.95*(3.97+3.97+4+4))-(0.84*2.1+1*1+0.81*2.1)+(2.95*(2.68+2.68+1.86+1.86))-(1.42*2.1)+(2.95*(4.49+4.48+1.06+1.3))-(0.81*2.1+0.78*2.1+1.17*1+0.9*2.1+0.8*2.1+1.42*2.1)+(2.95*(4.79+4.8+1.06+0.8))-(0.9*2.1+0.84*2.1+0.8*2.1+0.8*2.1)+(2.95*(1.81+1.81+2.12+2.12))-(0.8*2.1)+(2.95*(1.81+1.81+2.52+2.52))-(0.84*2.1)</f>
        <v>185.197</v>
      </c>
      <c r="E29" s="19"/>
      <c r="F29" s="19">
        <f>D29*E29</f>
        <v>0</v>
      </c>
      <c r="G29" s="37"/>
    </row>
    <row r="30" spans="1:7" ht="27.6">
      <c r="A30" s="35" t="s">
        <v>47</v>
      </c>
      <c r="B30" s="47" t="s">
        <v>48</v>
      </c>
      <c r="C30" s="17" t="s">
        <v>39</v>
      </c>
      <c r="D30" s="18">
        <f>(19.89+4.45+3.94+4.69+5.28+3.07+4.98)</f>
        <v>46.3</v>
      </c>
      <c r="E30" s="19"/>
      <c r="F30" s="19">
        <f>D30*E30</f>
        <v>0</v>
      </c>
      <c r="G30" s="37"/>
    </row>
    <row r="31" spans="1:7" ht="15" thickBot="1">
      <c r="A31" s="48"/>
      <c r="B31" s="49"/>
      <c r="C31" s="50"/>
      <c r="D31" s="51"/>
      <c r="E31" s="52"/>
      <c r="F31" s="52"/>
      <c r="G31" s="53"/>
    </row>
    <row r="32" spans="1:7" ht="15" thickBot="1">
      <c r="A32" s="10">
        <v>5</v>
      </c>
      <c r="B32" s="250" t="s">
        <v>79</v>
      </c>
      <c r="C32" s="250"/>
      <c r="D32" s="250"/>
      <c r="E32" s="250"/>
      <c r="F32" s="250"/>
      <c r="G32" s="11">
        <f>SUM(F33:F41)</f>
        <v>0</v>
      </c>
    </row>
    <row r="33" spans="1:7">
      <c r="A33" s="54"/>
      <c r="B33" s="55"/>
      <c r="C33" s="60"/>
      <c r="D33" s="57"/>
      <c r="E33" s="58"/>
      <c r="F33" s="58"/>
      <c r="G33" s="59"/>
    </row>
    <row r="34" spans="1:7">
      <c r="A34" s="46" t="s">
        <v>50</v>
      </c>
      <c r="B34" s="146" t="s">
        <v>80</v>
      </c>
      <c r="C34" s="146"/>
      <c r="D34" s="146"/>
      <c r="E34" s="146"/>
      <c r="F34" s="146"/>
      <c r="G34" s="147"/>
    </row>
    <row r="35" spans="1:7" ht="27.6">
      <c r="A35" s="46" t="s">
        <v>81</v>
      </c>
      <c r="B35" s="141" t="s">
        <v>46</v>
      </c>
      <c r="C35" s="142" t="s">
        <v>39</v>
      </c>
      <c r="D35" s="18">
        <f>(2.95*(1.65+1.65+1.86+1.86))-(0.8*2.1+0.8*2.1+0.8*2.1)</f>
        <v>15.669000000000002</v>
      </c>
      <c r="E35" s="144"/>
      <c r="F35" s="144">
        <f>D35*E35</f>
        <v>0</v>
      </c>
      <c r="G35" s="145"/>
    </row>
    <row r="36" spans="1:7" ht="55.2">
      <c r="A36" s="46" t="s">
        <v>82</v>
      </c>
      <c r="B36" s="47" t="s">
        <v>63</v>
      </c>
      <c r="C36" s="17" t="s">
        <v>39</v>
      </c>
      <c r="D36" s="18">
        <f>(2.1*(0.8+0.8))</f>
        <v>3.3600000000000003</v>
      </c>
      <c r="E36" s="19"/>
      <c r="F36" s="19">
        <f t="shared" ref="F36:F37" si="1">D36*E36</f>
        <v>0</v>
      </c>
      <c r="G36" s="37"/>
    </row>
    <row r="37" spans="1:7" ht="55.2">
      <c r="A37" s="46" t="s">
        <v>83</v>
      </c>
      <c r="B37" s="47" t="s">
        <v>84</v>
      </c>
      <c r="C37" s="17" t="s">
        <v>39</v>
      </c>
      <c r="D37" s="143">
        <f>2.5</f>
        <v>2.5</v>
      </c>
      <c r="E37" s="19"/>
      <c r="F37" s="19">
        <f t="shared" si="1"/>
        <v>0</v>
      </c>
      <c r="G37" s="37"/>
    </row>
    <row r="38" spans="1:7">
      <c r="A38" s="46" t="s">
        <v>85</v>
      </c>
      <c r="B38" s="146" t="s">
        <v>86</v>
      </c>
      <c r="C38" s="146"/>
      <c r="D38" s="146"/>
      <c r="E38" s="146"/>
      <c r="F38" s="146"/>
      <c r="G38" s="147"/>
    </row>
    <row r="39" spans="1:7" ht="82.8">
      <c r="A39" s="46" t="s">
        <v>87</v>
      </c>
      <c r="B39" s="47" t="s">
        <v>88</v>
      </c>
      <c r="C39" s="17" t="s">
        <v>89</v>
      </c>
      <c r="D39" s="18">
        <v>1</v>
      </c>
      <c r="E39" s="19"/>
      <c r="F39" s="19">
        <f>D39*E39</f>
        <v>0</v>
      </c>
      <c r="G39" s="37"/>
    </row>
    <row r="40" spans="1:7" ht="69">
      <c r="A40" s="46" t="s">
        <v>90</v>
      </c>
      <c r="B40" s="47" t="s">
        <v>91</v>
      </c>
      <c r="C40" s="17" t="s">
        <v>89</v>
      </c>
      <c r="D40" s="18">
        <v>1</v>
      </c>
      <c r="E40" s="19"/>
      <c r="F40" s="19">
        <f>D40*E40</f>
        <v>0</v>
      </c>
      <c r="G40" s="37"/>
    </row>
    <row r="41" spans="1:7" ht="15" thickBot="1">
      <c r="A41" s="48"/>
      <c r="B41" s="49"/>
      <c r="C41" s="61"/>
      <c r="D41" s="51"/>
      <c r="E41" s="52"/>
      <c r="F41" s="52"/>
      <c r="G41" s="53"/>
    </row>
    <row r="42" spans="1:7" ht="15" thickBot="1">
      <c r="A42" s="10">
        <v>6</v>
      </c>
      <c r="B42" s="250" t="s">
        <v>92</v>
      </c>
      <c r="C42" s="250"/>
      <c r="D42" s="250"/>
      <c r="E42" s="250"/>
      <c r="F42" s="250"/>
      <c r="G42" s="11">
        <f>F44</f>
        <v>0</v>
      </c>
    </row>
    <row r="43" spans="1:7">
      <c r="A43" s="54"/>
      <c r="B43" s="55"/>
      <c r="C43" s="60"/>
      <c r="D43" s="57"/>
      <c r="E43" s="58"/>
      <c r="F43" s="58"/>
      <c r="G43" s="59"/>
    </row>
    <row r="44" spans="1:7" ht="55.2">
      <c r="A44" s="62" t="s">
        <v>54</v>
      </c>
      <c r="B44" s="63" t="s">
        <v>51</v>
      </c>
      <c r="C44" s="64" t="s">
        <v>52</v>
      </c>
      <c r="D44" s="65">
        <v>1</v>
      </c>
      <c r="E44" s="66"/>
      <c r="F44" s="66">
        <f>D44*E44</f>
        <v>0</v>
      </c>
      <c r="G44" s="67"/>
    </row>
    <row r="45" spans="1:7" ht="15" thickBot="1">
      <c r="A45" s="48"/>
      <c r="B45" s="49"/>
      <c r="C45" s="61"/>
      <c r="D45" s="51"/>
      <c r="E45" s="52"/>
      <c r="F45" s="52"/>
      <c r="G45" s="53"/>
    </row>
    <row r="46" spans="1:7" ht="15" thickBot="1">
      <c r="A46" s="10">
        <v>7</v>
      </c>
      <c r="B46" s="250" t="s">
        <v>93</v>
      </c>
      <c r="C46" s="250"/>
      <c r="D46" s="250"/>
      <c r="E46" s="250"/>
      <c r="F46" s="250"/>
      <c r="G46" s="11">
        <f>F48+F49</f>
        <v>0</v>
      </c>
    </row>
    <row r="47" spans="1:7">
      <c r="A47" s="54"/>
      <c r="B47" s="55"/>
      <c r="C47" s="56"/>
      <c r="D47" s="57"/>
      <c r="E47" s="58"/>
      <c r="F47" s="58"/>
      <c r="G47" s="59"/>
    </row>
    <row r="48" spans="1:7" ht="55.2">
      <c r="A48" s="46" t="s">
        <v>57</v>
      </c>
      <c r="B48" s="47" t="s">
        <v>94</v>
      </c>
      <c r="C48" s="64" t="s">
        <v>52</v>
      </c>
      <c r="D48" s="18">
        <v>1</v>
      </c>
      <c r="E48" s="19"/>
      <c r="F48" s="19">
        <f>D48*E48</f>
        <v>0</v>
      </c>
      <c r="G48" s="37"/>
    </row>
    <row r="49" spans="1:7" ht="55.2">
      <c r="A49" s="46" t="s">
        <v>95</v>
      </c>
      <c r="B49" s="47" t="s">
        <v>55</v>
      </c>
      <c r="C49" s="64" t="s">
        <v>52</v>
      </c>
      <c r="D49" s="18">
        <v>1</v>
      </c>
      <c r="E49" s="19"/>
      <c r="F49" s="19">
        <f>D49*E49</f>
        <v>0</v>
      </c>
      <c r="G49" s="37"/>
    </row>
    <row r="50" spans="1:7" ht="15" thickBot="1">
      <c r="A50" s="48"/>
      <c r="B50" s="68"/>
      <c r="C50" s="69"/>
      <c r="D50" s="70"/>
      <c r="E50" s="52"/>
      <c r="F50" s="52"/>
      <c r="G50" s="53"/>
    </row>
    <row r="51" spans="1:7" ht="15" thickBot="1">
      <c r="A51" s="10">
        <v>8</v>
      </c>
      <c r="B51" s="250" t="s">
        <v>96</v>
      </c>
      <c r="C51" s="250"/>
      <c r="D51" s="250"/>
      <c r="E51" s="250"/>
      <c r="F51" s="250"/>
      <c r="G51" s="11">
        <f>F53+F54</f>
        <v>0</v>
      </c>
    </row>
    <row r="52" spans="1:7">
      <c r="A52" s="54"/>
      <c r="B52" s="55"/>
      <c r="C52" s="56"/>
      <c r="D52" s="57"/>
      <c r="E52" s="58"/>
      <c r="F52" s="58"/>
      <c r="G52" s="59"/>
    </row>
    <row r="53" spans="1:7" ht="69">
      <c r="A53" s="46" t="s">
        <v>60</v>
      </c>
      <c r="B53" s="47" t="s">
        <v>97</v>
      </c>
      <c r="C53" s="17" t="s">
        <v>52</v>
      </c>
      <c r="D53" s="18">
        <v>1</v>
      </c>
      <c r="E53" s="19"/>
      <c r="F53" s="19">
        <f>D53*E53</f>
        <v>0</v>
      </c>
      <c r="G53" s="37"/>
    </row>
    <row r="54" spans="1:7" ht="69">
      <c r="A54" s="46" t="s">
        <v>62</v>
      </c>
      <c r="B54" s="47" t="s">
        <v>58</v>
      </c>
      <c r="C54" s="17" t="s">
        <v>52</v>
      </c>
      <c r="D54" s="18">
        <v>1</v>
      </c>
      <c r="E54" s="19"/>
      <c r="F54" s="19">
        <f>D54*E54</f>
        <v>0</v>
      </c>
      <c r="G54" s="37"/>
    </row>
    <row r="55" spans="1:7" ht="15" thickBot="1">
      <c r="A55" s="48"/>
      <c r="B55" s="68"/>
      <c r="C55" s="69"/>
      <c r="D55" s="70"/>
      <c r="E55" s="52"/>
      <c r="F55" s="52"/>
      <c r="G55" s="53"/>
    </row>
    <row r="56" spans="1:7" ht="15" thickBot="1">
      <c r="A56" s="10">
        <v>9</v>
      </c>
      <c r="B56" s="250" t="s">
        <v>98</v>
      </c>
      <c r="C56" s="250"/>
      <c r="D56" s="250"/>
      <c r="E56" s="250"/>
      <c r="F56" s="250"/>
      <c r="G56" s="11">
        <f>F58+F59</f>
        <v>0</v>
      </c>
    </row>
    <row r="57" spans="1:7">
      <c r="A57" s="54"/>
      <c r="B57" s="55"/>
      <c r="C57" s="56"/>
      <c r="D57" s="57"/>
      <c r="E57" s="58"/>
      <c r="F57" s="58"/>
      <c r="G57" s="59"/>
    </row>
    <row r="58" spans="1:7" ht="69">
      <c r="A58" s="62" t="s">
        <v>65</v>
      </c>
      <c r="B58" s="63" t="s">
        <v>99</v>
      </c>
      <c r="C58" s="64" t="s">
        <v>52</v>
      </c>
      <c r="D58" s="65">
        <v>1</v>
      </c>
      <c r="E58" s="66"/>
      <c r="F58" s="66">
        <f>D58*E58</f>
        <v>0</v>
      </c>
      <c r="G58" s="67"/>
    </row>
    <row r="59" spans="1:7" ht="55.2">
      <c r="A59" s="62" t="s">
        <v>100</v>
      </c>
      <c r="B59" s="47" t="s">
        <v>63</v>
      </c>
      <c r="C59" s="17" t="s">
        <v>39</v>
      </c>
      <c r="D59" s="18">
        <f>(0.6*1.8)</f>
        <v>1.08</v>
      </c>
      <c r="E59" s="19"/>
      <c r="F59" s="19">
        <f t="shared" ref="F59" si="2">D59*E59</f>
        <v>0</v>
      </c>
      <c r="G59" s="37"/>
    </row>
    <row r="60" spans="1:7" ht="15" thickBot="1">
      <c r="A60" s="48"/>
      <c r="B60" s="49"/>
      <c r="C60" s="50"/>
      <c r="D60" s="51"/>
      <c r="E60" s="52"/>
      <c r="F60" s="52"/>
      <c r="G60" s="53"/>
    </row>
    <row r="61" spans="1:7" ht="15" thickBot="1">
      <c r="A61" s="148">
        <v>10</v>
      </c>
      <c r="B61" s="254" t="s">
        <v>101</v>
      </c>
      <c r="C61" s="254"/>
      <c r="D61" s="254"/>
      <c r="E61" s="254"/>
      <c r="F61" s="254"/>
      <c r="G61" s="149">
        <f>SUM(F62:F64)</f>
        <v>0</v>
      </c>
    </row>
    <row r="62" spans="1:7">
      <c r="A62" s="150"/>
      <c r="B62" s="151"/>
      <c r="C62" s="152"/>
      <c r="D62" s="153"/>
      <c r="E62" s="154"/>
      <c r="F62" s="154"/>
      <c r="G62" s="155"/>
    </row>
    <row r="63" spans="1:7" ht="69">
      <c r="A63" s="156" t="s">
        <v>102</v>
      </c>
      <c r="B63" s="47" t="s">
        <v>103</v>
      </c>
      <c r="C63" s="142" t="s">
        <v>67</v>
      </c>
      <c r="D63" s="143">
        <v>1</v>
      </c>
      <c r="E63" s="144"/>
      <c r="F63" s="144">
        <f t="shared" ref="F63" si="3">+D63*E63</f>
        <v>0</v>
      </c>
      <c r="G63" s="145"/>
    </row>
    <row r="64" spans="1:7" ht="15" thickBot="1">
      <c r="A64" s="157"/>
      <c r="B64" s="158"/>
      <c r="C64" s="159"/>
      <c r="D64" s="160"/>
      <c r="E64" s="161"/>
      <c r="F64" s="161"/>
      <c r="G64" s="162"/>
    </row>
    <row r="65" spans="1:7" ht="15" thickBot="1">
      <c r="A65" s="10">
        <v>11</v>
      </c>
      <c r="B65" s="250" t="s">
        <v>104</v>
      </c>
      <c r="C65" s="250"/>
      <c r="D65" s="250"/>
      <c r="E65" s="250"/>
      <c r="F65" s="250"/>
      <c r="G65" s="11">
        <f>F67</f>
        <v>0</v>
      </c>
    </row>
    <row r="66" spans="1:7">
      <c r="A66" s="54"/>
      <c r="B66" s="55"/>
      <c r="C66" s="56"/>
      <c r="D66" s="57"/>
      <c r="E66" s="58"/>
      <c r="F66" s="58"/>
      <c r="G66" s="59"/>
    </row>
    <row r="67" spans="1:7" ht="55.2">
      <c r="A67" s="46" t="s">
        <v>105</v>
      </c>
      <c r="B67" s="47" t="s">
        <v>66</v>
      </c>
      <c r="C67" s="17" t="s">
        <v>67</v>
      </c>
      <c r="D67" s="18">
        <v>1</v>
      </c>
      <c r="E67" s="19"/>
      <c r="F67" s="19">
        <f>D67*E67</f>
        <v>0</v>
      </c>
      <c r="G67" s="37"/>
    </row>
    <row r="68" spans="1:7" ht="15" thickBot="1">
      <c r="A68" s="48"/>
      <c r="B68" s="49"/>
      <c r="C68" s="50"/>
      <c r="D68" s="51"/>
      <c r="E68" s="52"/>
      <c r="F68" s="52"/>
      <c r="G68" s="53"/>
    </row>
    <row r="69" spans="1:7" ht="15" thickBot="1">
      <c r="A69" s="71"/>
      <c r="B69" s="248"/>
      <c r="C69" s="248"/>
      <c r="D69" s="248"/>
      <c r="E69" s="248"/>
      <c r="F69" s="248"/>
      <c r="G69" s="248">
        <f>SUM(G8:G68)</f>
        <v>0</v>
      </c>
    </row>
    <row r="70" spans="1:7" ht="15" thickBot="1">
      <c r="A70" s="71"/>
      <c r="B70" s="253" t="s">
        <v>68</v>
      </c>
      <c r="C70" s="253"/>
      <c r="D70" s="253"/>
      <c r="E70" s="253"/>
      <c r="F70" s="253"/>
      <c r="G70" s="252"/>
    </row>
    <row r="73" spans="1:7" ht="15" customHeight="1"/>
  </sheetData>
  <mergeCells count="25">
    <mergeCell ref="B69:F69"/>
    <mergeCell ref="G69:G70"/>
    <mergeCell ref="B70:F70"/>
    <mergeCell ref="B32:F32"/>
    <mergeCell ref="B42:F42"/>
    <mergeCell ref="B56:F56"/>
    <mergeCell ref="B61:F61"/>
    <mergeCell ref="B65:F65"/>
    <mergeCell ref="B46:F46"/>
    <mergeCell ref="B51:F51"/>
    <mergeCell ref="B1:E1"/>
    <mergeCell ref="F2:G2"/>
    <mergeCell ref="B3:E3"/>
    <mergeCell ref="F3:G3"/>
    <mergeCell ref="F5:G5"/>
    <mergeCell ref="A7:G7"/>
    <mergeCell ref="B8:F8"/>
    <mergeCell ref="B14:F14"/>
    <mergeCell ref="B20:F20"/>
    <mergeCell ref="B25:F25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13" sqref="G13"/>
    </sheetView>
  </sheetViews>
  <sheetFormatPr defaultRowHeight="14.4"/>
  <cols>
    <col min="2" max="2" width="45.44140625" customWidth="1"/>
    <col min="3" max="3" width="9.109375" customWidth="1"/>
    <col min="5" max="5" width="10.44140625" customWidth="1"/>
    <col min="6" max="6" width="14" customWidth="1"/>
    <col min="7" max="7" width="10.88671875" customWidth="1"/>
    <col min="9" max="9" width="10" bestFit="1" customWidth="1"/>
  </cols>
  <sheetData>
    <row r="1" spans="1:7" ht="9" customHeight="1">
      <c r="A1" s="76"/>
      <c r="E1" s="77"/>
      <c r="F1" s="77"/>
    </row>
    <row r="2" spans="1:7">
      <c r="A2" s="5" t="s">
        <v>106</v>
      </c>
      <c r="B2" s="5"/>
      <c r="C2" s="78"/>
      <c r="D2" s="78"/>
      <c r="E2" s="6"/>
      <c r="F2" s="79"/>
      <c r="G2" s="78"/>
    </row>
    <row r="3" spans="1:7">
      <c r="A3" s="2" t="s">
        <v>8</v>
      </c>
      <c r="B3" s="5" t="s">
        <v>9</v>
      </c>
      <c r="C3" s="4"/>
      <c r="E3" s="13"/>
      <c r="F3" s="3"/>
      <c r="G3" s="4"/>
    </row>
    <row r="4" spans="1:7">
      <c r="A4" s="2" t="s">
        <v>10</v>
      </c>
      <c r="B4" s="5"/>
      <c r="C4" s="4"/>
      <c r="D4" s="4"/>
      <c r="E4" s="6"/>
      <c r="F4" s="230"/>
      <c r="G4" s="230"/>
    </row>
    <row r="5" spans="1:7">
      <c r="A5" s="2" t="s">
        <v>11</v>
      </c>
      <c r="B5" s="5" t="s">
        <v>196</v>
      </c>
      <c r="C5" s="4"/>
      <c r="D5" s="4"/>
      <c r="E5" s="6"/>
      <c r="F5" s="230" t="s">
        <v>13</v>
      </c>
      <c r="G5" s="230"/>
    </row>
    <row r="6" spans="1:7" ht="15" thickBot="1">
      <c r="A6" s="4"/>
      <c r="B6" s="5"/>
      <c r="C6" s="4"/>
      <c r="D6" s="4"/>
      <c r="E6" s="7"/>
      <c r="F6" s="7"/>
      <c r="G6" s="4"/>
    </row>
    <row r="7" spans="1:7" ht="15" thickBot="1">
      <c r="A7" s="231" t="s">
        <v>14</v>
      </c>
      <c r="B7" s="231" t="s">
        <v>15</v>
      </c>
      <c r="C7" s="231" t="s">
        <v>16</v>
      </c>
      <c r="D7" s="233" t="s">
        <v>17</v>
      </c>
      <c r="E7" s="235" t="s">
        <v>18</v>
      </c>
      <c r="F7" s="237" t="s">
        <v>19</v>
      </c>
      <c r="G7" s="238"/>
    </row>
    <row r="8" spans="1:7" ht="15" thickBot="1">
      <c r="A8" s="232"/>
      <c r="B8" s="232" t="s">
        <v>20</v>
      </c>
      <c r="C8" s="232" t="s">
        <v>21</v>
      </c>
      <c r="D8" s="234" t="s">
        <v>22</v>
      </c>
      <c r="E8" s="236"/>
      <c r="F8" s="125" t="s">
        <v>23</v>
      </c>
      <c r="G8" s="126" t="s">
        <v>24</v>
      </c>
    </row>
    <row r="9" spans="1:7">
      <c r="A9" s="224"/>
      <c r="B9" s="225"/>
      <c r="C9" s="225"/>
      <c r="D9" s="225"/>
      <c r="E9" s="225"/>
      <c r="F9" s="225"/>
      <c r="G9" s="226"/>
    </row>
    <row r="10" spans="1:7">
      <c r="A10" s="88">
        <v>1</v>
      </c>
      <c r="B10" s="227" t="s">
        <v>25</v>
      </c>
      <c r="C10" s="228"/>
      <c r="D10" s="228"/>
      <c r="E10" s="228"/>
      <c r="F10" s="229"/>
      <c r="G10" s="89">
        <f>+SUM(F12:F14)</f>
        <v>0</v>
      </c>
    </row>
    <row r="11" spans="1:7" ht="12.75" customHeight="1">
      <c r="A11" s="84"/>
      <c r="B11" s="85"/>
      <c r="C11" s="85"/>
      <c r="D11" s="85"/>
      <c r="E11" s="86"/>
      <c r="F11" s="86"/>
      <c r="G11" s="87"/>
    </row>
    <row r="12" spans="1:7" ht="48" customHeight="1">
      <c r="A12" s="35" t="s">
        <v>70</v>
      </c>
      <c r="B12" s="16" t="s">
        <v>197</v>
      </c>
      <c r="C12" s="17" t="s">
        <v>28</v>
      </c>
      <c r="D12" s="18">
        <f>(33.96*0.15)</f>
        <v>5.0940000000000003</v>
      </c>
      <c r="E12" s="19"/>
      <c r="F12" s="19">
        <f>+D12*E12</f>
        <v>0</v>
      </c>
      <c r="G12" s="20"/>
    </row>
    <row r="13" spans="1:7" ht="48" customHeight="1">
      <c r="A13" s="35" t="s">
        <v>26</v>
      </c>
      <c r="B13" s="16" t="s">
        <v>108</v>
      </c>
      <c r="C13" s="17" t="s">
        <v>39</v>
      </c>
      <c r="D13" s="18">
        <f>(18.15)</f>
        <v>18.149999999999999</v>
      </c>
      <c r="E13" s="19"/>
      <c r="F13" s="19">
        <f>D13*E13</f>
        <v>0</v>
      </c>
      <c r="G13" s="20"/>
    </row>
    <row r="14" spans="1:7" ht="48" customHeight="1">
      <c r="A14" s="35" t="s">
        <v>72</v>
      </c>
      <c r="B14" s="16" t="s">
        <v>73</v>
      </c>
      <c r="C14" s="17" t="s">
        <v>39</v>
      </c>
      <c r="D14" s="18">
        <f>(0.25*2.88)</f>
        <v>0.72</v>
      </c>
      <c r="E14" s="19"/>
      <c r="F14" s="19">
        <f>D14*E14</f>
        <v>0</v>
      </c>
      <c r="G14" s="20"/>
    </row>
    <row r="15" spans="1:7" ht="20.25" customHeight="1">
      <c r="A15" s="35"/>
      <c r="B15" s="16"/>
      <c r="C15" s="17"/>
      <c r="D15" s="18"/>
      <c r="E15" s="19"/>
      <c r="F15" s="19"/>
      <c r="G15" s="20"/>
    </row>
    <row r="16" spans="1:7" ht="20.25" customHeight="1">
      <c r="A16" s="88">
        <v>2</v>
      </c>
      <c r="B16" s="227" t="s">
        <v>109</v>
      </c>
      <c r="C16" s="228"/>
      <c r="D16" s="228"/>
      <c r="E16" s="228"/>
      <c r="F16" s="229"/>
      <c r="G16" s="89">
        <f>SUM(F18)</f>
        <v>0</v>
      </c>
    </row>
    <row r="17" spans="1:7" ht="15.75" customHeight="1">
      <c r="A17" s="35"/>
      <c r="B17" s="16"/>
      <c r="C17" s="17"/>
      <c r="D17" s="18"/>
      <c r="E17" s="19"/>
      <c r="F17" s="19"/>
      <c r="G17" s="20"/>
    </row>
    <row r="18" spans="1:7" ht="42.75" customHeight="1">
      <c r="A18" s="35" t="s">
        <v>30</v>
      </c>
      <c r="B18" s="16" t="s">
        <v>110</v>
      </c>
      <c r="C18" s="17" t="s">
        <v>28</v>
      </c>
      <c r="D18" s="18">
        <f>0.8*0.8*0.4*2</f>
        <v>0.51200000000000012</v>
      </c>
      <c r="E18" s="19"/>
      <c r="F18" s="19">
        <f>D18*E18</f>
        <v>0</v>
      </c>
      <c r="G18" s="20"/>
    </row>
    <row r="19" spans="1:7" ht="17.25" customHeight="1">
      <c r="A19" s="35"/>
      <c r="B19" s="16"/>
      <c r="C19" s="17"/>
      <c r="D19" s="18"/>
      <c r="E19" s="19"/>
      <c r="F19" s="19"/>
      <c r="G19" s="127"/>
    </row>
    <row r="20" spans="1:7" ht="17.25" customHeight="1">
      <c r="A20" s="88">
        <v>3</v>
      </c>
      <c r="B20" s="227" t="s">
        <v>111</v>
      </c>
      <c r="C20" s="228"/>
      <c r="D20" s="228"/>
      <c r="E20" s="228"/>
      <c r="F20" s="255"/>
      <c r="G20" s="128">
        <f>SUM(F22:F27)</f>
        <v>0</v>
      </c>
    </row>
    <row r="21" spans="1:7" ht="17.25" customHeight="1">
      <c r="A21" s="129"/>
      <c r="B21" s="130"/>
      <c r="C21" s="131"/>
      <c r="D21" s="131"/>
      <c r="E21" s="131"/>
      <c r="F21" s="132"/>
      <c r="G21" s="133"/>
    </row>
    <row r="22" spans="1:7" ht="44.25" customHeight="1">
      <c r="A22" s="90" t="s">
        <v>37</v>
      </c>
      <c r="B22" s="36" t="s">
        <v>112</v>
      </c>
      <c r="C22" s="17" t="s">
        <v>39</v>
      </c>
      <c r="D22" s="17">
        <f>(0.6*0.6)*2</f>
        <v>0.72</v>
      </c>
      <c r="E22" s="86"/>
      <c r="F22" s="86">
        <f>D22*E22</f>
        <v>0</v>
      </c>
      <c r="G22" s="20"/>
    </row>
    <row r="23" spans="1:7" ht="80.25" customHeight="1">
      <c r="A23" s="90" t="s">
        <v>75</v>
      </c>
      <c r="B23" s="36" t="s">
        <v>31</v>
      </c>
      <c r="C23" s="91"/>
      <c r="D23" s="18"/>
      <c r="E23" s="19"/>
      <c r="F23" s="19"/>
      <c r="G23" s="20"/>
    </row>
    <row r="24" spans="1:7" ht="18.75" customHeight="1">
      <c r="A24" s="35" t="s">
        <v>113</v>
      </c>
      <c r="B24" s="36" t="s">
        <v>114</v>
      </c>
      <c r="C24" s="17" t="s">
        <v>28</v>
      </c>
      <c r="D24" s="18">
        <f>0.5*0.5*0.4*2</f>
        <v>0.2</v>
      </c>
      <c r="E24" s="19"/>
      <c r="F24" s="19">
        <f>D24*E24</f>
        <v>0</v>
      </c>
      <c r="G24" s="37"/>
    </row>
    <row r="25" spans="1:7" ht="19.5" customHeight="1">
      <c r="A25" s="35" t="s">
        <v>115</v>
      </c>
      <c r="B25" s="36" t="s">
        <v>116</v>
      </c>
      <c r="C25" s="17" t="s">
        <v>28</v>
      </c>
      <c r="D25" s="18">
        <f>0.2*0.2*3.03*2</f>
        <v>0.24240000000000003</v>
      </c>
      <c r="E25" s="19"/>
      <c r="F25" s="19">
        <f>D25*E25</f>
        <v>0</v>
      </c>
      <c r="G25" s="37"/>
    </row>
    <row r="26" spans="1:7" ht="17.25" customHeight="1">
      <c r="A26" s="35" t="s">
        <v>117</v>
      </c>
      <c r="B26" s="36" t="s">
        <v>33</v>
      </c>
      <c r="C26" s="17" t="s">
        <v>28</v>
      </c>
      <c r="D26" s="18">
        <f>((1.4*2+1.33+2.88+3.4*2+4.57+1.17*2+1.79+3.75+1.79+2.74*2+2.8*2)*0.2*0.4)</f>
        <v>3.1304000000000003</v>
      </c>
      <c r="E26" s="19"/>
      <c r="F26" s="19">
        <f>D26*E26</f>
        <v>0</v>
      </c>
      <c r="G26" s="37"/>
    </row>
    <row r="27" spans="1:7" ht="17.25" customHeight="1">
      <c r="A27" s="35" t="s">
        <v>118</v>
      </c>
      <c r="B27" s="36" t="s">
        <v>35</v>
      </c>
      <c r="C27" s="17" t="s">
        <v>28</v>
      </c>
      <c r="D27" s="18">
        <f>((2.51+10.8+1.26+9.32+12.8+2.79+4.79)*0.15)</f>
        <v>6.6404999999999994</v>
      </c>
      <c r="E27" s="19"/>
      <c r="F27" s="19">
        <f>D27*E27</f>
        <v>0</v>
      </c>
      <c r="G27" s="37"/>
    </row>
    <row r="28" spans="1:7" ht="15.75" customHeight="1">
      <c r="A28" s="92"/>
      <c r="B28" s="93"/>
      <c r="C28" s="93"/>
      <c r="D28" s="93"/>
      <c r="E28" s="94"/>
      <c r="F28" s="94"/>
      <c r="G28" s="95"/>
    </row>
    <row r="29" spans="1:7">
      <c r="A29" s="88">
        <v>4</v>
      </c>
      <c r="B29" s="227" t="s">
        <v>119</v>
      </c>
      <c r="C29" s="228"/>
      <c r="D29" s="228"/>
      <c r="E29" s="228"/>
      <c r="F29" s="229"/>
      <c r="G29" s="89">
        <f>+SUM(F31:F33)</f>
        <v>0</v>
      </c>
    </row>
    <row r="30" spans="1:7" ht="15.75" customHeight="1">
      <c r="A30" s="84"/>
      <c r="B30" s="85"/>
      <c r="C30" s="85"/>
      <c r="D30" s="85"/>
      <c r="E30" s="86"/>
      <c r="F30" s="86"/>
      <c r="G30" s="87"/>
    </row>
    <row r="31" spans="1:7" ht="57" customHeight="1">
      <c r="A31" s="46" t="s">
        <v>41</v>
      </c>
      <c r="B31" s="47" t="s">
        <v>198</v>
      </c>
      <c r="C31" s="17" t="s">
        <v>39</v>
      </c>
      <c r="D31" s="18">
        <f>(1.4+1.79)*2.88</f>
        <v>9.1871999999999989</v>
      </c>
      <c r="E31" s="19"/>
      <c r="F31" s="19">
        <f>D31*E31</f>
        <v>0</v>
      </c>
      <c r="G31" s="37"/>
    </row>
    <row r="32" spans="1:7" ht="83.25" customHeight="1">
      <c r="A32" s="46" t="s">
        <v>43</v>
      </c>
      <c r="B32" s="47" t="s">
        <v>38</v>
      </c>
      <c r="C32" s="17" t="s">
        <v>39</v>
      </c>
      <c r="D32" s="18">
        <f>((4.71*2+4.57+5.99*2+2.74)*0.4)</f>
        <v>11.484000000000002</v>
      </c>
      <c r="E32" s="19"/>
      <c r="F32" s="19">
        <f>D32*E32</f>
        <v>0</v>
      </c>
      <c r="G32" s="37"/>
    </row>
    <row r="33" spans="1:7" ht="74.25" customHeight="1">
      <c r="A33" s="46" t="s">
        <v>45</v>
      </c>
      <c r="B33" s="47" t="s">
        <v>121</v>
      </c>
      <c r="C33" s="17" t="s">
        <v>39</v>
      </c>
      <c r="D33" s="18">
        <f>(5.99*2+8.7*2)*0.4</f>
        <v>11.752000000000001</v>
      </c>
      <c r="E33" s="19"/>
      <c r="F33" s="19">
        <f>D33*E33</f>
        <v>0</v>
      </c>
      <c r="G33" s="37"/>
    </row>
    <row r="34" spans="1:7">
      <c r="A34" s="46"/>
      <c r="B34" s="47"/>
      <c r="C34" s="17"/>
      <c r="D34" s="18"/>
      <c r="E34" s="19"/>
      <c r="F34" s="19"/>
      <c r="G34" s="37"/>
    </row>
    <row r="35" spans="1:7">
      <c r="A35" s="88">
        <v>5</v>
      </c>
      <c r="B35" s="227" t="s">
        <v>122</v>
      </c>
      <c r="C35" s="228"/>
      <c r="D35" s="228"/>
      <c r="E35" s="228"/>
      <c r="F35" s="229"/>
      <c r="G35" s="89">
        <f>SUM(F37:F39)</f>
        <v>0</v>
      </c>
    </row>
    <row r="36" spans="1:7">
      <c r="A36" s="46"/>
      <c r="B36" s="47"/>
      <c r="C36" s="17"/>
      <c r="D36" s="18"/>
      <c r="E36" s="19"/>
      <c r="F36" s="19"/>
      <c r="G36" s="37"/>
    </row>
    <row r="37" spans="1:7" ht="67.5" customHeight="1">
      <c r="A37" s="46" t="s">
        <v>50</v>
      </c>
      <c r="B37" s="47" t="s">
        <v>123</v>
      </c>
      <c r="C37" s="17" t="s">
        <v>39</v>
      </c>
      <c r="D37" s="18">
        <f>((1.4*3+2.88+1.33+1.79*2+3.75+1.94+5.69)*2.88-(0.8*2.1*4))</f>
        <v>60.585599999999999</v>
      </c>
      <c r="E37" s="19"/>
      <c r="F37" s="19">
        <f>+D37*E37</f>
        <v>0</v>
      </c>
      <c r="G37" s="37"/>
    </row>
    <row r="38" spans="1:7" ht="31.5" customHeight="1">
      <c r="A38" s="46" t="s">
        <v>85</v>
      </c>
      <c r="B38" s="47" t="s">
        <v>124</v>
      </c>
      <c r="C38" s="17" t="s">
        <v>39</v>
      </c>
      <c r="D38" s="18">
        <f>((3.4*2+4.57*2+1.17*2+2.74*3+2.8*3)*2.88-(0.8*2.1+0.75*2.1*2+1.15*1.1*2+0.86*2.1*2+1.45*1.1*2))+D37</f>
        <v>146.93559999999999</v>
      </c>
      <c r="E38" s="19"/>
      <c r="F38" s="19">
        <f>+D38*E38</f>
        <v>0</v>
      </c>
      <c r="G38" s="37"/>
    </row>
    <row r="39" spans="1:7" ht="32.25" customHeight="1">
      <c r="A39" s="46" t="s">
        <v>125</v>
      </c>
      <c r="B39" s="75" t="s">
        <v>48</v>
      </c>
      <c r="C39" s="17" t="s">
        <v>39</v>
      </c>
      <c r="D39" s="18">
        <f>(2.51+10.8+1.26+9.32+12.8+2.79+4.79)</f>
        <v>44.269999999999996</v>
      </c>
      <c r="E39" s="19"/>
      <c r="F39" s="19">
        <f>D39*E39</f>
        <v>0</v>
      </c>
      <c r="G39" s="37"/>
    </row>
    <row r="40" spans="1:7">
      <c r="A40" s="46"/>
      <c r="B40" s="47"/>
      <c r="C40" s="17"/>
      <c r="D40" s="18"/>
      <c r="E40" s="19"/>
      <c r="F40" s="19"/>
      <c r="G40" s="37"/>
    </row>
    <row r="41" spans="1:7">
      <c r="A41" s="88">
        <v>6</v>
      </c>
      <c r="B41" s="227" t="s">
        <v>199</v>
      </c>
      <c r="C41" s="228"/>
      <c r="D41" s="228"/>
      <c r="E41" s="228"/>
      <c r="F41" s="229"/>
      <c r="G41" s="89">
        <f>+SUM(F44:F50)</f>
        <v>0</v>
      </c>
    </row>
    <row r="42" spans="1:7">
      <c r="A42" s="46"/>
      <c r="B42" s="47"/>
      <c r="C42" s="96"/>
      <c r="D42" s="18"/>
      <c r="E42" s="19"/>
      <c r="F42" s="19"/>
      <c r="G42" s="37"/>
    </row>
    <row r="43" spans="1:7" ht="19.5" customHeight="1">
      <c r="A43" s="97" t="s">
        <v>54</v>
      </c>
      <c r="B43" s="98" t="s">
        <v>80</v>
      </c>
      <c r="C43" s="17"/>
      <c r="D43" s="18"/>
      <c r="E43" s="19"/>
      <c r="F43" s="19"/>
      <c r="G43" s="37"/>
    </row>
    <row r="44" spans="1:7" ht="48.75" customHeight="1">
      <c r="A44" s="46" t="s">
        <v>127</v>
      </c>
      <c r="B44" s="47" t="s">
        <v>128</v>
      </c>
      <c r="C44" s="17" t="s">
        <v>39</v>
      </c>
      <c r="D44" s="18">
        <f>2.51</f>
        <v>2.5099999999999998</v>
      </c>
      <c r="E44" s="19"/>
      <c r="F44" s="19">
        <f t="shared" ref="F44:F46" si="0">D44*E44</f>
        <v>0</v>
      </c>
      <c r="G44" s="37"/>
    </row>
    <row r="45" spans="1:7" ht="42" customHeight="1">
      <c r="A45" s="46" t="s">
        <v>129</v>
      </c>
      <c r="B45" s="47" t="s">
        <v>84</v>
      </c>
      <c r="C45" s="17" t="s">
        <v>39</v>
      </c>
      <c r="D45" s="18">
        <f>D44</f>
        <v>2.5099999999999998</v>
      </c>
      <c r="E45" s="19"/>
      <c r="F45" s="19">
        <f t="shared" si="0"/>
        <v>0</v>
      </c>
      <c r="G45" s="37"/>
    </row>
    <row r="46" spans="1:7" ht="42.75" customHeight="1">
      <c r="A46" s="46" t="s">
        <v>130</v>
      </c>
      <c r="B46" s="47" t="s">
        <v>63</v>
      </c>
      <c r="C46" s="17" t="s">
        <v>39</v>
      </c>
      <c r="D46" s="18">
        <f>(0.8*2)*2.1</f>
        <v>3.3600000000000003</v>
      </c>
      <c r="E46" s="19"/>
      <c r="F46" s="19">
        <f t="shared" si="0"/>
        <v>0</v>
      </c>
      <c r="G46" s="37"/>
    </row>
    <row r="47" spans="1:7" ht="18.75" customHeight="1">
      <c r="A47" s="97" t="s">
        <v>131</v>
      </c>
      <c r="B47" s="98" t="s">
        <v>86</v>
      </c>
      <c r="C47" s="17"/>
      <c r="D47" s="18"/>
      <c r="E47" s="19"/>
      <c r="F47" s="19"/>
      <c r="G47" s="37"/>
    </row>
    <row r="48" spans="1:7" ht="70.5" customHeight="1">
      <c r="A48" s="46" t="s">
        <v>132</v>
      </c>
      <c r="B48" s="47" t="s">
        <v>133</v>
      </c>
      <c r="C48" s="17" t="s">
        <v>89</v>
      </c>
      <c r="D48" s="18">
        <v>1</v>
      </c>
      <c r="E48" s="19"/>
      <c r="F48" s="19">
        <f>D48*E48</f>
        <v>0</v>
      </c>
      <c r="G48" s="37"/>
    </row>
    <row r="49" spans="1:7" ht="64.5" customHeight="1">
      <c r="A49" s="46" t="s">
        <v>134</v>
      </c>
      <c r="B49" s="47" t="s">
        <v>135</v>
      </c>
      <c r="C49" s="17" t="s">
        <v>89</v>
      </c>
      <c r="D49" s="18">
        <v>1</v>
      </c>
      <c r="E49" s="19"/>
      <c r="F49" s="19">
        <f>D49*E49</f>
        <v>0</v>
      </c>
      <c r="G49" s="37"/>
    </row>
    <row r="50" spans="1:7" ht="65.25" customHeight="1">
      <c r="A50" s="46" t="s">
        <v>136</v>
      </c>
      <c r="B50" s="47" t="s">
        <v>91</v>
      </c>
      <c r="C50" s="17" t="s">
        <v>89</v>
      </c>
      <c r="D50" s="18">
        <v>1</v>
      </c>
      <c r="E50" s="19"/>
      <c r="F50" s="19">
        <f>D50*E50</f>
        <v>0</v>
      </c>
      <c r="G50" s="37"/>
    </row>
    <row r="51" spans="1:7">
      <c r="A51" s="46"/>
      <c r="B51" s="47"/>
      <c r="C51" s="96"/>
      <c r="D51" s="18"/>
      <c r="E51" s="19"/>
      <c r="F51" s="19"/>
      <c r="G51" s="37"/>
    </row>
    <row r="52" spans="1:7">
      <c r="A52" s="88">
        <v>7</v>
      </c>
      <c r="B52" s="227" t="s">
        <v>137</v>
      </c>
      <c r="C52" s="228"/>
      <c r="D52" s="228"/>
      <c r="E52" s="228"/>
      <c r="F52" s="229"/>
      <c r="G52" s="89">
        <f>+SUM(F54:F54)</f>
        <v>0</v>
      </c>
    </row>
    <row r="53" spans="1:7">
      <c r="A53" s="46"/>
      <c r="B53" s="47"/>
      <c r="C53" s="96"/>
      <c r="D53" s="18"/>
      <c r="E53" s="19"/>
      <c r="F53" s="19"/>
      <c r="G53" s="37"/>
    </row>
    <row r="54" spans="1:7" ht="52.5" customHeight="1">
      <c r="A54" s="46" t="s">
        <v>57</v>
      </c>
      <c r="B54" s="99" t="s">
        <v>138</v>
      </c>
      <c r="C54" s="17" t="s">
        <v>52</v>
      </c>
      <c r="D54" s="18">
        <v>1</v>
      </c>
      <c r="E54" s="19"/>
      <c r="F54" s="19">
        <f>D54*E54</f>
        <v>0</v>
      </c>
      <c r="G54" s="37"/>
    </row>
    <row r="55" spans="1:7">
      <c r="A55" s="46"/>
      <c r="B55" s="47"/>
      <c r="C55" s="96"/>
      <c r="D55" s="18"/>
      <c r="E55" s="19"/>
      <c r="F55" s="19"/>
      <c r="G55" s="37"/>
    </row>
    <row r="56" spans="1:7">
      <c r="A56" s="88">
        <v>8</v>
      </c>
      <c r="B56" s="227" t="s">
        <v>200</v>
      </c>
      <c r="C56" s="228"/>
      <c r="D56" s="228"/>
      <c r="E56" s="228"/>
      <c r="F56" s="229"/>
      <c r="G56" s="89">
        <f>+SUM(F58)</f>
        <v>0</v>
      </c>
    </row>
    <row r="57" spans="1:7">
      <c r="A57" s="46"/>
      <c r="B57" s="47"/>
      <c r="C57" s="96"/>
      <c r="D57" s="18"/>
      <c r="E57" s="19"/>
      <c r="F57" s="19"/>
      <c r="G57" s="37"/>
    </row>
    <row r="58" spans="1:7" ht="43.5" customHeight="1">
      <c r="A58" s="46" t="s">
        <v>60</v>
      </c>
      <c r="B58" s="47" t="s">
        <v>140</v>
      </c>
      <c r="C58" s="17" t="s">
        <v>52</v>
      </c>
      <c r="D58" s="18">
        <v>1</v>
      </c>
      <c r="E58" s="19"/>
      <c r="F58" s="19">
        <f>D58*E58</f>
        <v>0</v>
      </c>
      <c r="G58" s="37"/>
    </row>
    <row r="59" spans="1:7" ht="17.25" customHeight="1">
      <c r="A59" s="46"/>
      <c r="B59" s="47"/>
      <c r="C59" s="17"/>
      <c r="D59" s="18"/>
      <c r="E59" s="19"/>
      <c r="F59" s="19"/>
      <c r="G59" s="37"/>
    </row>
    <row r="60" spans="1:7" ht="17.25" customHeight="1">
      <c r="A60" s="88">
        <v>9</v>
      </c>
      <c r="B60" s="227" t="s">
        <v>141</v>
      </c>
      <c r="C60" s="228"/>
      <c r="D60" s="228"/>
      <c r="E60" s="228"/>
      <c r="F60" s="229"/>
      <c r="G60" s="89">
        <f>+SUM(F62)</f>
        <v>0</v>
      </c>
    </row>
    <row r="61" spans="1:7" ht="15" customHeight="1">
      <c r="A61" s="46"/>
      <c r="B61" s="47"/>
      <c r="C61" s="96"/>
      <c r="D61" s="18"/>
      <c r="E61" s="19"/>
      <c r="F61" s="19"/>
      <c r="G61" s="37"/>
    </row>
    <row r="62" spans="1:7" ht="55.5" customHeight="1">
      <c r="A62" s="46" t="s">
        <v>65</v>
      </c>
      <c r="B62" s="75" t="s">
        <v>142</v>
      </c>
      <c r="C62" s="17" t="s">
        <v>52</v>
      </c>
      <c r="D62" s="18">
        <v>1</v>
      </c>
      <c r="E62" s="19"/>
      <c r="F62" s="19">
        <f>D62*E62</f>
        <v>0</v>
      </c>
      <c r="G62" s="37"/>
    </row>
    <row r="63" spans="1:7">
      <c r="A63" s="46"/>
      <c r="B63" s="47"/>
      <c r="C63" s="17"/>
      <c r="D63" s="18"/>
      <c r="E63" s="19"/>
      <c r="F63" s="19"/>
      <c r="G63" s="37"/>
    </row>
    <row r="64" spans="1:7">
      <c r="A64" s="88">
        <v>10</v>
      </c>
      <c r="B64" s="227" t="s">
        <v>143</v>
      </c>
      <c r="C64" s="228"/>
      <c r="D64" s="228"/>
      <c r="E64" s="228"/>
      <c r="F64" s="229"/>
      <c r="G64" s="89">
        <f>+SUM(F66:F67)</f>
        <v>0</v>
      </c>
    </row>
    <row r="65" spans="1:7">
      <c r="A65" s="46"/>
      <c r="B65" s="47"/>
      <c r="C65" s="17"/>
      <c r="D65" s="18"/>
      <c r="E65" s="19"/>
      <c r="F65" s="19"/>
      <c r="G65" s="37"/>
    </row>
    <row r="66" spans="1:7" ht="63.75" customHeight="1">
      <c r="A66" s="46" t="s">
        <v>102</v>
      </c>
      <c r="B66" s="75" t="s">
        <v>99</v>
      </c>
      <c r="C66" s="17" t="s">
        <v>52</v>
      </c>
      <c r="D66" s="18">
        <v>1</v>
      </c>
      <c r="E66" s="19"/>
      <c r="F66" s="19">
        <f>+D66*E66</f>
        <v>0</v>
      </c>
      <c r="G66" s="37"/>
    </row>
    <row r="67" spans="1:7" ht="48" customHeight="1">
      <c r="A67" s="46" t="s">
        <v>144</v>
      </c>
      <c r="B67" s="99" t="s">
        <v>63</v>
      </c>
      <c r="C67" s="17" t="s">
        <v>39</v>
      </c>
      <c r="D67" s="18">
        <f>(1.8*0.6)</f>
        <v>1.08</v>
      </c>
      <c r="E67" s="19"/>
      <c r="F67" s="19">
        <f t="shared" ref="F67" si="1">D67*E67</f>
        <v>0</v>
      </c>
      <c r="G67" s="37"/>
    </row>
    <row r="68" spans="1:7" ht="16.5" customHeight="1">
      <c r="A68" s="46"/>
      <c r="B68" s="47"/>
      <c r="C68" s="17"/>
      <c r="D68" s="18"/>
      <c r="E68" s="19"/>
      <c r="F68" s="19"/>
      <c r="G68" s="37"/>
    </row>
    <row r="69" spans="1:7" ht="16.5" customHeight="1">
      <c r="A69" s="134">
        <v>11</v>
      </c>
      <c r="B69" s="247" t="s">
        <v>145</v>
      </c>
      <c r="C69" s="247"/>
      <c r="D69" s="247"/>
      <c r="E69" s="247"/>
      <c r="F69" s="247"/>
      <c r="G69" s="128">
        <f>+SUM(F71:F75)</f>
        <v>0</v>
      </c>
    </row>
    <row r="70" spans="1:7" ht="16.5" customHeight="1">
      <c r="A70" s="102"/>
      <c r="B70" s="103"/>
      <c r="C70" s="104"/>
      <c r="D70" s="105"/>
      <c r="E70" s="106"/>
      <c r="F70" s="106"/>
      <c r="G70" s="107"/>
    </row>
    <row r="71" spans="1:7" ht="59.25" customHeight="1">
      <c r="A71" s="108" t="s">
        <v>105</v>
      </c>
      <c r="B71" s="99" t="s">
        <v>201</v>
      </c>
      <c r="C71" s="164" t="s">
        <v>67</v>
      </c>
      <c r="D71" s="165">
        <v>1</v>
      </c>
      <c r="E71" s="166"/>
      <c r="F71" s="19">
        <f t="shared" ref="F71:F75" si="2">D71*E71</f>
        <v>0</v>
      </c>
      <c r="G71" s="37"/>
    </row>
    <row r="72" spans="1:7" ht="63" customHeight="1">
      <c r="A72" s="108" t="s">
        <v>147</v>
      </c>
      <c r="B72" s="99" t="s">
        <v>173</v>
      </c>
      <c r="C72" s="164" t="s">
        <v>67</v>
      </c>
      <c r="D72" s="165">
        <v>1</v>
      </c>
      <c r="E72" s="166"/>
      <c r="F72" s="19">
        <f t="shared" si="2"/>
        <v>0</v>
      </c>
      <c r="G72" s="37"/>
    </row>
    <row r="73" spans="1:7" ht="64.5" customHeight="1">
      <c r="A73" s="108" t="s">
        <v>149</v>
      </c>
      <c r="B73" s="99" t="s">
        <v>202</v>
      </c>
      <c r="C73" s="17" t="s">
        <v>67</v>
      </c>
      <c r="D73" s="173">
        <v>1</v>
      </c>
      <c r="E73" s="47"/>
      <c r="F73" s="19">
        <f t="shared" si="2"/>
        <v>0</v>
      </c>
      <c r="G73" s="186"/>
    </row>
    <row r="74" spans="1:7" ht="59.25" customHeight="1">
      <c r="A74" s="108" t="s">
        <v>151</v>
      </c>
      <c r="B74" s="99" t="s">
        <v>203</v>
      </c>
      <c r="C74" s="17" t="s">
        <v>67</v>
      </c>
      <c r="D74" s="173">
        <v>1</v>
      </c>
      <c r="E74" s="47"/>
      <c r="F74" s="19">
        <f t="shared" si="2"/>
        <v>0</v>
      </c>
      <c r="G74" s="175"/>
    </row>
    <row r="75" spans="1:7" ht="54.75" customHeight="1">
      <c r="A75" s="108" t="s">
        <v>153</v>
      </c>
      <c r="B75" s="99" t="s">
        <v>183</v>
      </c>
      <c r="C75" s="17" t="s">
        <v>67</v>
      </c>
      <c r="D75" s="173">
        <v>1</v>
      </c>
      <c r="E75" s="47"/>
      <c r="F75" s="19">
        <f t="shared" si="2"/>
        <v>0</v>
      </c>
      <c r="G75" s="175"/>
    </row>
    <row r="76" spans="1:7" ht="16.5" customHeight="1">
      <c r="A76" s="187"/>
      <c r="B76" s="118"/>
      <c r="C76" s="178"/>
      <c r="D76" s="179"/>
      <c r="E76" s="180"/>
      <c r="F76" s="121"/>
      <c r="G76" s="188"/>
    </row>
    <row r="77" spans="1:7" ht="16.5" customHeight="1">
      <c r="A77" s="88">
        <v>12</v>
      </c>
      <c r="B77" s="227" t="s">
        <v>204</v>
      </c>
      <c r="C77" s="228"/>
      <c r="D77" s="228"/>
      <c r="E77" s="228"/>
      <c r="F77" s="229"/>
      <c r="G77" s="89">
        <f>SUM(F79:F81)</f>
        <v>0</v>
      </c>
    </row>
    <row r="78" spans="1:7" ht="16.5" customHeight="1">
      <c r="A78" s="115"/>
      <c r="B78" s="103"/>
      <c r="C78" s="104"/>
      <c r="D78" s="105"/>
      <c r="E78" s="106"/>
      <c r="F78" s="106"/>
      <c r="G78" s="107"/>
    </row>
    <row r="79" spans="1:7" ht="36.75" customHeight="1">
      <c r="A79" s="116" t="s">
        <v>160</v>
      </c>
      <c r="B79" s="47" t="s">
        <v>205</v>
      </c>
      <c r="C79" s="17" t="s">
        <v>67</v>
      </c>
      <c r="D79" s="18">
        <v>1</v>
      </c>
      <c r="E79" s="33"/>
      <c r="F79" s="33">
        <f>D79*E79</f>
        <v>0</v>
      </c>
      <c r="G79" s="34"/>
    </row>
    <row r="80" spans="1:7" ht="40.5" customHeight="1">
      <c r="A80" s="116" t="s">
        <v>206</v>
      </c>
      <c r="B80" s="47" t="s">
        <v>207</v>
      </c>
      <c r="C80" s="17" t="s">
        <v>67</v>
      </c>
      <c r="D80" s="18">
        <v>1</v>
      </c>
      <c r="E80" s="33"/>
      <c r="F80" s="33">
        <f>D80*E80</f>
        <v>0</v>
      </c>
      <c r="G80" s="34"/>
    </row>
    <row r="81" spans="1:9" ht="49.5" customHeight="1">
      <c r="A81" s="116" t="s">
        <v>208</v>
      </c>
      <c r="B81" s="47" t="s">
        <v>209</v>
      </c>
      <c r="C81" s="17" t="s">
        <v>67</v>
      </c>
      <c r="D81" s="18">
        <v>1</v>
      </c>
      <c r="E81" s="33"/>
      <c r="F81" s="33">
        <f>D81*E81</f>
        <v>0</v>
      </c>
      <c r="G81" s="34"/>
    </row>
    <row r="82" spans="1:9" ht="18.75" customHeight="1">
      <c r="A82" s="189"/>
      <c r="B82" s="118"/>
      <c r="C82" s="110"/>
      <c r="D82" s="111"/>
      <c r="E82" s="112"/>
      <c r="F82" s="121"/>
      <c r="G82" s="190"/>
    </row>
    <row r="83" spans="1:9" ht="19.5" customHeight="1">
      <c r="A83" s="169">
        <v>13</v>
      </c>
      <c r="B83" s="170" t="s">
        <v>210</v>
      </c>
      <c r="C83" s="171"/>
      <c r="D83" s="171"/>
      <c r="E83" s="171"/>
      <c r="F83" s="172"/>
      <c r="G83" s="89">
        <f>+SUM(F85)</f>
        <v>0</v>
      </c>
    </row>
    <row r="84" spans="1:9" ht="21.75" customHeight="1">
      <c r="A84" s="108"/>
      <c r="B84" s="47"/>
      <c r="C84" s="17"/>
      <c r="D84" s="173"/>
      <c r="E84" s="47"/>
      <c r="F84" s="19"/>
      <c r="G84" s="174"/>
    </row>
    <row r="85" spans="1:9" ht="96.75" customHeight="1">
      <c r="A85" s="108" t="s">
        <v>211</v>
      </c>
      <c r="B85" s="47" t="s">
        <v>161</v>
      </c>
      <c r="C85" s="17" t="s">
        <v>52</v>
      </c>
      <c r="D85" s="173"/>
      <c r="E85" s="47"/>
      <c r="F85" s="19">
        <f>D85*E85</f>
        <v>0</v>
      </c>
      <c r="G85" s="174"/>
    </row>
    <row r="86" spans="1:9" ht="15" thickBot="1">
      <c r="A86" s="191"/>
      <c r="B86" s="63"/>
      <c r="C86" s="64"/>
      <c r="D86" s="65"/>
      <c r="E86" s="63"/>
      <c r="F86" s="66"/>
      <c r="G86" s="174"/>
    </row>
    <row r="87" spans="1:9">
      <c r="A87" s="136"/>
      <c r="B87" s="239"/>
      <c r="C87" s="240"/>
      <c r="D87" s="240"/>
      <c r="E87" s="240"/>
      <c r="F87" s="241"/>
      <c r="G87" s="242">
        <f>+SUM(G10:G86)</f>
        <v>0</v>
      </c>
      <c r="I87" s="137"/>
    </row>
    <row r="88" spans="1:9" ht="15" thickBot="1">
      <c r="A88" s="138"/>
      <c r="B88" s="244" t="s">
        <v>68</v>
      </c>
      <c r="C88" s="245"/>
      <c r="D88" s="245"/>
      <c r="E88" s="245"/>
      <c r="F88" s="246"/>
      <c r="G88" s="243"/>
    </row>
  </sheetData>
  <mergeCells count="24">
    <mergeCell ref="B77:F77"/>
    <mergeCell ref="B87:F87"/>
    <mergeCell ref="G87:G88"/>
    <mergeCell ref="B88:F88"/>
    <mergeCell ref="B35:F35"/>
    <mergeCell ref="B41:F41"/>
    <mergeCell ref="B52:F52"/>
    <mergeCell ref="B56:F56"/>
    <mergeCell ref="B60:F60"/>
    <mergeCell ref="B69:F69"/>
    <mergeCell ref="B64:F64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6:F16"/>
    <mergeCell ref="B20:F20"/>
    <mergeCell ref="B29:F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2"/>
  <sheetViews>
    <sheetView workbookViewId="0">
      <selection activeCell="J57" sqref="J57"/>
    </sheetView>
  </sheetViews>
  <sheetFormatPr defaultColWidth="9.109375" defaultRowHeight="14.4"/>
  <cols>
    <col min="2" max="2" width="45.44140625" customWidth="1"/>
    <col min="5" max="5" width="11.44140625" customWidth="1"/>
    <col min="6" max="6" width="12" customWidth="1"/>
    <col min="7" max="7" width="12.5546875" customWidth="1"/>
  </cols>
  <sheetData>
    <row r="1" spans="1:7" ht="9" customHeight="1">
      <c r="A1" s="76"/>
      <c r="E1" s="77"/>
      <c r="F1" s="77"/>
    </row>
    <row r="2" spans="1:7">
      <c r="A2" s="5" t="s">
        <v>106</v>
      </c>
      <c r="B2" s="5"/>
      <c r="C2" s="78"/>
      <c r="D2" s="78"/>
      <c r="E2" s="6"/>
      <c r="F2" s="79"/>
      <c r="G2" s="78"/>
    </row>
    <row r="3" spans="1:7">
      <c r="A3" s="2" t="s">
        <v>8</v>
      </c>
      <c r="B3" s="5" t="s">
        <v>9</v>
      </c>
      <c r="C3" s="4"/>
      <c r="E3" s="13"/>
      <c r="F3" s="3"/>
      <c r="G3" s="4"/>
    </row>
    <row r="4" spans="1:7">
      <c r="A4" s="2" t="s">
        <v>10</v>
      </c>
      <c r="B4" s="5"/>
      <c r="C4" s="4"/>
      <c r="D4" s="4"/>
      <c r="E4" s="6"/>
      <c r="F4" s="230"/>
      <c r="G4" s="230"/>
    </row>
    <row r="5" spans="1:7">
      <c r="A5" s="2" t="s">
        <v>11</v>
      </c>
      <c r="B5" s="5" t="s">
        <v>212</v>
      </c>
      <c r="C5" s="4"/>
      <c r="D5" s="4"/>
      <c r="E5" s="6"/>
      <c r="F5" s="230" t="s">
        <v>13</v>
      </c>
      <c r="G5" s="230"/>
    </row>
    <row r="6" spans="1:7" ht="15" thickBot="1">
      <c r="A6" s="4"/>
      <c r="B6" s="5"/>
      <c r="C6" s="4"/>
      <c r="D6" s="4"/>
      <c r="E6" s="7"/>
      <c r="F6" s="7"/>
      <c r="G6" s="4"/>
    </row>
    <row r="7" spans="1:7" ht="15" thickBot="1">
      <c r="A7" s="259" t="s">
        <v>14</v>
      </c>
      <c r="B7" s="259" t="s">
        <v>15</v>
      </c>
      <c r="C7" s="259" t="s">
        <v>16</v>
      </c>
      <c r="D7" s="261" t="s">
        <v>17</v>
      </c>
      <c r="E7" s="263" t="s">
        <v>18</v>
      </c>
      <c r="F7" s="265" t="s">
        <v>19</v>
      </c>
      <c r="G7" s="266"/>
    </row>
    <row r="8" spans="1:7" ht="15" thickBot="1">
      <c r="A8" s="260"/>
      <c r="B8" s="260" t="s">
        <v>20</v>
      </c>
      <c r="C8" s="260" t="s">
        <v>21</v>
      </c>
      <c r="D8" s="262" t="s">
        <v>22</v>
      </c>
      <c r="E8" s="264"/>
      <c r="F8" s="80" t="s">
        <v>23</v>
      </c>
      <c r="G8" s="81" t="s">
        <v>24</v>
      </c>
    </row>
    <row r="9" spans="1:7">
      <c r="A9" s="224"/>
      <c r="B9" s="225"/>
      <c r="C9" s="225"/>
      <c r="D9" s="225"/>
      <c r="E9" s="225"/>
      <c r="F9" s="225"/>
      <c r="G9" s="226"/>
    </row>
    <row r="10" spans="1:7">
      <c r="A10" s="82">
        <v>1</v>
      </c>
      <c r="B10" s="256" t="s">
        <v>25</v>
      </c>
      <c r="C10" s="257"/>
      <c r="D10" s="257"/>
      <c r="E10" s="257"/>
      <c r="F10" s="258"/>
      <c r="G10" s="83">
        <f>+SUM(F12:F13)</f>
        <v>0</v>
      </c>
    </row>
    <row r="11" spans="1:7" ht="14.25" customHeight="1">
      <c r="A11" s="84"/>
      <c r="B11" s="85"/>
      <c r="C11" s="85"/>
      <c r="D11" s="85"/>
      <c r="E11" s="86"/>
      <c r="F11" s="86"/>
      <c r="G11" s="87"/>
    </row>
    <row r="12" spans="1:7" ht="43.5" customHeight="1">
      <c r="A12" s="35" t="s">
        <v>70</v>
      </c>
      <c r="B12" s="16" t="s">
        <v>197</v>
      </c>
      <c r="C12" s="17" t="s">
        <v>28</v>
      </c>
      <c r="D12" s="18">
        <f>(68.53*0.15)</f>
        <v>10.279500000000001</v>
      </c>
      <c r="E12" s="19"/>
      <c r="F12" s="19">
        <f>D12*E12</f>
        <v>0</v>
      </c>
      <c r="G12" s="20"/>
    </row>
    <row r="13" spans="1:7" ht="50.25" customHeight="1">
      <c r="A13" s="35" t="s">
        <v>26</v>
      </c>
      <c r="B13" s="16" t="s">
        <v>73</v>
      </c>
      <c r="C13" s="17" t="s">
        <v>39</v>
      </c>
      <c r="D13" s="18">
        <f>(0.25*2.95)*3</f>
        <v>2.2125000000000004</v>
      </c>
      <c r="E13" s="19"/>
      <c r="F13" s="19">
        <f>D13*E13</f>
        <v>0</v>
      </c>
      <c r="G13" s="20"/>
    </row>
    <row r="14" spans="1:7" ht="17.25" customHeight="1">
      <c r="A14" s="35"/>
      <c r="B14" s="16"/>
      <c r="C14" s="17"/>
      <c r="D14" s="18"/>
      <c r="E14" s="19"/>
      <c r="F14" s="19"/>
      <c r="G14" s="20"/>
    </row>
    <row r="15" spans="1:7" ht="17.25" customHeight="1">
      <c r="A15" s="88">
        <v>2</v>
      </c>
      <c r="B15" s="227" t="s">
        <v>109</v>
      </c>
      <c r="C15" s="228"/>
      <c r="D15" s="228"/>
      <c r="E15" s="228"/>
      <c r="F15" s="229"/>
      <c r="G15" s="89">
        <f>SUM(F17)</f>
        <v>0</v>
      </c>
    </row>
    <row r="16" spans="1:7" ht="16.5" customHeight="1">
      <c r="A16" s="35"/>
      <c r="B16" s="16"/>
      <c r="C16" s="17"/>
      <c r="D16" s="18"/>
      <c r="E16" s="19"/>
      <c r="F16" s="19"/>
      <c r="G16" s="20"/>
    </row>
    <row r="17" spans="1:7" ht="42.75" customHeight="1">
      <c r="A17" s="35" t="s">
        <v>30</v>
      </c>
      <c r="B17" s="16" t="s">
        <v>110</v>
      </c>
      <c r="C17" s="17" t="s">
        <v>28</v>
      </c>
      <c r="D17" s="18">
        <f>0.8*0.8*0.4*3</f>
        <v>0.76800000000000024</v>
      </c>
      <c r="E17" s="19"/>
      <c r="F17" s="19">
        <f>D17*E17</f>
        <v>0</v>
      </c>
      <c r="G17" s="20"/>
    </row>
    <row r="18" spans="1:7" ht="16.5" customHeight="1">
      <c r="A18" s="35"/>
      <c r="B18" s="16"/>
      <c r="C18" s="17"/>
      <c r="D18" s="18"/>
      <c r="E18" s="19"/>
      <c r="F18" s="19"/>
      <c r="G18" s="20"/>
    </row>
    <row r="19" spans="1:7">
      <c r="A19" s="82">
        <v>3</v>
      </c>
      <c r="B19" s="256" t="s">
        <v>111</v>
      </c>
      <c r="C19" s="257"/>
      <c r="D19" s="257"/>
      <c r="E19" s="257"/>
      <c r="F19" s="258"/>
      <c r="G19" s="83">
        <f>SUM(F21:F26)</f>
        <v>0</v>
      </c>
    </row>
    <row r="20" spans="1:7" ht="16.5" customHeight="1">
      <c r="A20" s="84"/>
      <c r="B20" s="85"/>
      <c r="C20" s="85"/>
      <c r="D20" s="85"/>
      <c r="E20" s="86"/>
      <c r="F20" s="86"/>
      <c r="G20" s="87"/>
    </row>
    <row r="21" spans="1:7" ht="41.25" customHeight="1">
      <c r="A21" s="90" t="s">
        <v>37</v>
      </c>
      <c r="B21" s="36" t="s">
        <v>112</v>
      </c>
      <c r="C21" s="17" t="s">
        <v>39</v>
      </c>
      <c r="D21" s="17">
        <f>(0.6*0.6*3)</f>
        <v>1.08</v>
      </c>
      <c r="E21" s="86"/>
      <c r="F21" s="86">
        <f>D21*E21</f>
        <v>0</v>
      </c>
      <c r="G21" s="87"/>
    </row>
    <row r="22" spans="1:7" ht="80.25" customHeight="1">
      <c r="A22" s="90" t="s">
        <v>75</v>
      </c>
      <c r="B22" s="36" t="s">
        <v>31</v>
      </c>
      <c r="C22" s="91"/>
      <c r="D22" s="18"/>
      <c r="E22" s="19"/>
      <c r="F22" s="19"/>
      <c r="G22" s="37"/>
    </row>
    <row r="23" spans="1:7" ht="16.5" customHeight="1">
      <c r="A23" s="35" t="s">
        <v>113</v>
      </c>
      <c r="B23" s="36" t="s">
        <v>114</v>
      </c>
      <c r="C23" s="17" t="s">
        <v>28</v>
      </c>
      <c r="D23" s="18">
        <f>0.5*0.5*0.4*3</f>
        <v>0.30000000000000004</v>
      </c>
      <c r="E23" s="19"/>
      <c r="F23" s="19">
        <f>D23*E23</f>
        <v>0</v>
      </c>
      <c r="G23" s="37"/>
    </row>
    <row r="24" spans="1:7" ht="14.25" customHeight="1">
      <c r="A24" s="35" t="s">
        <v>115</v>
      </c>
      <c r="B24" s="36" t="s">
        <v>116</v>
      </c>
      <c r="C24" s="17" t="s">
        <v>28</v>
      </c>
      <c r="D24" s="18">
        <f>0.2*0.2*3.1*3</f>
        <v>0.37200000000000011</v>
      </c>
      <c r="E24" s="19"/>
      <c r="F24" s="19">
        <f>D24*E24</f>
        <v>0</v>
      </c>
      <c r="G24" s="37"/>
    </row>
    <row r="25" spans="1:7" ht="15">
      <c r="A25" s="35" t="s">
        <v>117</v>
      </c>
      <c r="B25" s="36" t="s">
        <v>33</v>
      </c>
      <c r="C25" s="17" t="s">
        <v>28</v>
      </c>
      <c r="D25" s="18">
        <f>((3.25+3.3*2+1.66+3.06+1.2+2.72*2+4.9*2+2.1*2+2.71+2.59+3.98+3.89+0.8*3+3.72)*0.2*0.4)</f>
        <v>4.3600000000000003</v>
      </c>
      <c r="E25" s="19"/>
      <c r="F25" s="19">
        <f>D25*E25</f>
        <v>0</v>
      </c>
      <c r="G25" s="37"/>
    </row>
    <row r="26" spans="1:7" ht="14.25" customHeight="1">
      <c r="A26" s="35" t="s">
        <v>118</v>
      </c>
      <c r="B26" s="36" t="s">
        <v>35</v>
      </c>
      <c r="C26" s="17" t="s">
        <v>28</v>
      </c>
      <c r="D26" s="18">
        <f>(6.93+8.74+7.81+1.63+10.71+3.15+18.64)*0.15</f>
        <v>8.6414999999999988</v>
      </c>
      <c r="E26" s="19"/>
      <c r="F26" s="19">
        <f>D26*E26</f>
        <v>0</v>
      </c>
      <c r="G26" s="37"/>
    </row>
    <row r="27" spans="1:7" ht="15.75" customHeight="1">
      <c r="A27" s="92"/>
      <c r="B27" s="93"/>
      <c r="C27" s="93"/>
      <c r="D27" s="93"/>
      <c r="E27" s="94"/>
      <c r="F27" s="94"/>
      <c r="G27" s="95"/>
    </row>
    <row r="28" spans="1:7">
      <c r="A28" s="82">
        <v>4</v>
      </c>
      <c r="B28" s="256" t="s">
        <v>119</v>
      </c>
      <c r="C28" s="257"/>
      <c r="D28" s="257"/>
      <c r="E28" s="257"/>
      <c r="F28" s="258"/>
      <c r="G28" s="83">
        <f>+SUM(F30:F32)</f>
        <v>0</v>
      </c>
    </row>
    <row r="29" spans="1:7" ht="15.75" customHeight="1">
      <c r="A29" s="84"/>
      <c r="B29" s="85"/>
      <c r="C29" s="85"/>
      <c r="D29" s="85"/>
      <c r="E29" s="86"/>
      <c r="F29" s="86"/>
      <c r="G29" s="87"/>
    </row>
    <row r="30" spans="1:7" ht="69.75" customHeight="1">
      <c r="A30" s="46" t="s">
        <v>41</v>
      </c>
      <c r="B30" s="47" t="s">
        <v>213</v>
      </c>
      <c r="C30" s="17" t="s">
        <v>39</v>
      </c>
      <c r="D30" s="18">
        <f>((3.25+3.01+2.67+4.85)+(2.48))*2.55</f>
        <v>41.462999999999994</v>
      </c>
      <c r="E30" s="19"/>
      <c r="F30" s="19">
        <f>D30*E30</f>
        <v>0</v>
      </c>
      <c r="G30" s="37"/>
    </row>
    <row r="31" spans="1:7" ht="87.75" customHeight="1">
      <c r="A31" s="46" t="s">
        <v>43</v>
      </c>
      <c r="B31" s="47" t="s">
        <v>38</v>
      </c>
      <c r="C31" s="17" t="s">
        <v>39</v>
      </c>
      <c r="D31" s="18">
        <f>((2.1+3.3+2.1+2.59+1.66+3.06+1.2+3.98+2.72*2+3.89+4.9*2)*0.4)</f>
        <v>15.648000000000003</v>
      </c>
      <c r="E31" s="19"/>
      <c r="F31" s="19">
        <f>D31*E31</f>
        <v>0</v>
      </c>
      <c r="G31" s="37"/>
    </row>
    <row r="32" spans="1:7" ht="72" customHeight="1">
      <c r="A32" s="46" t="s">
        <v>45</v>
      </c>
      <c r="B32" s="47" t="s">
        <v>121</v>
      </c>
      <c r="C32" s="17" t="s">
        <v>39</v>
      </c>
      <c r="D32" s="18">
        <f>(11.48+8.27+4.82+2.3*2+2.74+2.45)*0.4</f>
        <v>13.744000000000003</v>
      </c>
      <c r="E32" s="19"/>
      <c r="F32" s="19">
        <f>D32*E32</f>
        <v>0</v>
      </c>
      <c r="G32" s="37"/>
    </row>
    <row r="33" spans="1:7">
      <c r="A33" s="46"/>
      <c r="B33" s="47"/>
      <c r="C33" s="17"/>
      <c r="D33" s="18"/>
      <c r="E33" s="19"/>
      <c r="F33" s="19"/>
      <c r="G33" s="37"/>
    </row>
    <row r="34" spans="1:7">
      <c r="A34" s="82">
        <v>5</v>
      </c>
      <c r="B34" s="256" t="s">
        <v>122</v>
      </c>
      <c r="C34" s="257"/>
      <c r="D34" s="257"/>
      <c r="E34" s="257"/>
      <c r="F34" s="258"/>
      <c r="G34" s="83">
        <f>SUM(F36:F39)</f>
        <v>0</v>
      </c>
    </row>
    <row r="35" spans="1:7">
      <c r="A35" s="46"/>
      <c r="B35" s="47"/>
      <c r="C35" s="17"/>
      <c r="D35" s="18"/>
      <c r="E35" s="19"/>
      <c r="F35" s="19"/>
      <c r="G35" s="37"/>
    </row>
    <row r="36" spans="1:7" ht="74.25" customHeight="1">
      <c r="A36" s="46" t="s">
        <v>50</v>
      </c>
      <c r="B36" s="47" t="s">
        <v>214</v>
      </c>
      <c r="C36" s="17" t="s">
        <v>39</v>
      </c>
      <c r="D36" s="18">
        <f>((3.25+3.01+3.06+1.66+1.71*2+2.2*2+2.67+2.72+4.85+4.9+2.1+2.59+2.48+1.5+2.49)*2.95)-(0.83*2.1+0.8*2.1*4+1.2*1.1+0.2*0.8)</f>
        <v>123.10199999999999</v>
      </c>
      <c r="E36" s="19"/>
      <c r="F36" s="19">
        <f>+D36*E36</f>
        <v>0</v>
      </c>
      <c r="G36" s="37"/>
    </row>
    <row r="37" spans="1:7" ht="47.25" customHeight="1">
      <c r="A37" s="46" t="s">
        <v>85</v>
      </c>
      <c r="B37" s="47" t="s">
        <v>215</v>
      </c>
      <c r="C37" s="17" t="s">
        <v>39</v>
      </c>
      <c r="D37" s="18">
        <f>(6.73+5.5+4.38)</f>
        <v>16.61</v>
      </c>
      <c r="E37" s="19"/>
      <c r="F37" s="19">
        <f>E37</f>
        <v>0</v>
      </c>
      <c r="G37" s="37"/>
    </row>
    <row r="38" spans="1:7" ht="36.75" customHeight="1">
      <c r="A38" s="46" t="s">
        <v>125</v>
      </c>
      <c r="B38" s="47" t="s">
        <v>216</v>
      </c>
      <c r="C38" s="17" t="s">
        <v>39</v>
      </c>
      <c r="D38" s="18">
        <f>((4.82*3)-(0.65*2.1+1.2*1.1+0.9*2.1))</f>
        <v>9.8849999999999998</v>
      </c>
      <c r="E38" s="19"/>
      <c r="F38" s="19">
        <f>+D38*E38</f>
        <v>0</v>
      </c>
      <c r="G38" s="37"/>
    </row>
    <row r="39" spans="1:7" ht="36.75" customHeight="1">
      <c r="A39" s="46" t="s">
        <v>217</v>
      </c>
      <c r="B39" s="75" t="s">
        <v>218</v>
      </c>
      <c r="C39" s="17" t="s">
        <v>39</v>
      </c>
      <c r="D39" s="18">
        <f>0.96</f>
        <v>0.96</v>
      </c>
      <c r="E39" s="19"/>
      <c r="F39" s="19">
        <f>D39*E39</f>
        <v>0</v>
      </c>
      <c r="G39" s="37"/>
    </row>
    <row r="40" spans="1:7">
      <c r="A40" s="46"/>
      <c r="B40" s="47"/>
      <c r="C40" s="17"/>
      <c r="D40" s="18"/>
      <c r="E40" s="19"/>
      <c r="F40" s="19"/>
      <c r="G40" s="37"/>
    </row>
    <row r="41" spans="1:7">
      <c r="A41" s="82">
        <v>6</v>
      </c>
      <c r="B41" s="256" t="s">
        <v>199</v>
      </c>
      <c r="C41" s="257"/>
      <c r="D41" s="257"/>
      <c r="E41" s="257"/>
      <c r="F41" s="258"/>
      <c r="G41" s="83">
        <f>+SUM(F43:F49)</f>
        <v>0</v>
      </c>
    </row>
    <row r="42" spans="1:7">
      <c r="A42" s="46"/>
      <c r="B42" s="47"/>
      <c r="C42" s="96"/>
      <c r="D42" s="18"/>
      <c r="E42" s="19"/>
      <c r="F42" s="19"/>
      <c r="G42" s="37"/>
    </row>
    <row r="43" spans="1:7" ht="48" customHeight="1">
      <c r="A43" s="46" t="s">
        <v>54</v>
      </c>
      <c r="B43" s="47" t="s">
        <v>128</v>
      </c>
      <c r="C43" s="17" t="s">
        <v>39</v>
      </c>
      <c r="D43" s="18">
        <f>3.01</f>
        <v>3.01</v>
      </c>
      <c r="E43" s="19"/>
      <c r="F43" s="19">
        <f t="shared" ref="F43:F45" si="0">D43*E43</f>
        <v>0</v>
      </c>
      <c r="G43" s="37"/>
    </row>
    <row r="44" spans="1:7" ht="47.25" customHeight="1">
      <c r="A44" s="46" t="s">
        <v>131</v>
      </c>
      <c r="B44" s="47" t="s">
        <v>84</v>
      </c>
      <c r="C44" s="17" t="s">
        <v>39</v>
      </c>
      <c r="D44" s="18">
        <f>D43</f>
        <v>3.01</v>
      </c>
      <c r="E44" s="19"/>
      <c r="F44" s="19">
        <f t="shared" si="0"/>
        <v>0</v>
      </c>
      <c r="G44" s="37"/>
    </row>
    <row r="45" spans="1:7" ht="41.4">
      <c r="A45" s="46" t="s">
        <v>219</v>
      </c>
      <c r="B45" s="47" t="s">
        <v>63</v>
      </c>
      <c r="C45" s="17" t="s">
        <v>39</v>
      </c>
      <c r="D45" s="18">
        <f>(0.8*2)*2.1</f>
        <v>3.3600000000000003</v>
      </c>
      <c r="E45" s="19"/>
      <c r="F45" s="19">
        <f t="shared" si="0"/>
        <v>0</v>
      </c>
      <c r="G45" s="37"/>
    </row>
    <row r="46" spans="1:7" ht="18.75" customHeight="1">
      <c r="A46" s="97" t="s">
        <v>131</v>
      </c>
      <c r="B46" s="98" t="s">
        <v>86</v>
      </c>
      <c r="C46" s="17"/>
      <c r="D46" s="18"/>
      <c r="E46" s="19"/>
      <c r="F46" s="19"/>
      <c r="G46" s="37"/>
    </row>
    <row r="47" spans="1:7" ht="70.5" customHeight="1">
      <c r="A47" s="46" t="s">
        <v>132</v>
      </c>
      <c r="B47" s="47" t="s">
        <v>133</v>
      </c>
      <c r="C47" s="17" t="s">
        <v>89</v>
      </c>
      <c r="D47" s="18">
        <v>1</v>
      </c>
      <c r="E47" s="19"/>
      <c r="F47" s="19">
        <f>D47*E47</f>
        <v>0</v>
      </c>
      <c r="G47" s="37"/>
    </row>
    <row r="48" spans="1:7" ht="64.5" customHeight="1">
      <c r="A48" s="46" t="s">
        <v>134</v>
      </c>
      <c r="B48" s="47" t="s">
        <v>135</v>
      </c>
      <c r="C48" s="17" t="s">
        <v>89</v>
      </c>
      <c r="D48" s="18">
        <v>1</v>
      </c>
      <c r="E48" s="19"/>
      <c r="F48" s="19">
        <f>D48*E48</f>
        <v>0</v>
      </c>
      <c r="G48" s="37"/>
    </row>
    <row r="49" spans="1:7" ht="74.25" customHeight="1">
      <c r="A49" s="46" t="s">
        <v>136</v>
      </c>
      <c r="B49" s="47" t="s">
        <v>91</v>
      </c>
      <c r="C49" s="17" t="s">
        <v>89</v>
      </c>
      <c r="D49" s="18">
        <v>1</v>
      </c>
      <c r="E49" s="19"/>
      <c r="F49" s="19">
        <f>D49*E49</f>
        <v>0</v>
      </c>
      <c r="G49" s="37"/>
    </row>
    <row r="50" spans="1:7">
      <c r="A50" s="46"/>
      <c r="B50" s="47"/>
      <c r="C50" s="96"/>
      <c r="D50" s="18"/>
      <c r="E50" s="19"/>
      <c r="F50" s="19"/>
      <c r="G50" s="37"/>
    </row>
    <row r="51" spans="1:7">
      <c r="A51" s="82">
        <v>7</v>
      </c>
      <c r="B51" s="256" t="s">
        <v>220</v>
      </c>
      <c r="C51" s="257"/>
      <c r="D51" s="257"/>
      <c r="E51" s="257"/>
      <c r="F51" s="258"/>
      <c r="G51" s="83">
        <f>+SUM(F53:F53)</f>
        <v>0</v>
      </c>
    </row>
    <row r="52" spans="1:7">
      <c r="A52" s="46"/>
      <c r="B52" s="47"/>
      <c r="C52" s="96"/>
      <c r="D52" s="18"/>
      <c r="E52" s="19"/>
      <c r="F52" s="19"/>
      <c r="G52" s="37"/>
    </row>
    <row r="53" spans="1:7" ht="54" customHeight="1">
      <c r="A53" s="46" t="s">
        <v>57</v>
      </c>
      <c r="B53" s="99" t="s">
        <v>138</v>
      </c>
      <c r="C53" s="17" t="s">
        <v>52</v>
      </c>
      <c r="D53" s="18">
        <v>1</v>
      </c>
      <c r="E53" s="19"/>
      <c r="F53" s="19">
        <f>D53*E53</f>
        <v>0</v>
      </c>
      <c r="G53" s="37"/>
    </row>
    <row r="54" spans="1:7">
      <c r="A54" s="46"/>
      <c r="B54" s="47"/>
      <c r="C54" s="96"/>
      <c r="D54" s="18"/>
      <c r="E54" s="19"/>
      <c r="F54" s="19"/>
      <c r="G54" s="37"/>
    </row>
    <row r="55" spans="1:7">
      <c r="A55" s="82">
        <v>8</v>
      </c>
      <c r="B55" s="256" t="s">
        <v>200</v>
      </c>
      <c r="C55" s="257"/>
      <c r="D55" s="257"/>
      <c r="E55" s="257"/>
      <c r="F55" s="258"/>
      <c r="G55" s="83">
        <f>+SUM(F57)</f>
        <v>0</v>
      </c>
    </row>
    <row r="56" spans="1:7">
      <c r="A56" s="46"/>
      <c r="B56" s="47"/>
      <c r="C56" s="96"/>
      <c r="D56" s="18"/>
      <c r="E56" s="19"/>
      <c r="F56" s="19"/>
      <c r="G56" s="37"/>
    </row>
    <row r="57" spans="1:7" ht="43.5" customHeight="1">
      <c r="A57" s="46" t="s">
        <v>60</v>
      </c>
      <c r="B57" s="47" t="s">
        <v>140</v>
      </c>
      <c r="C57" s="17" t="s">
        <v>52</v>
      </c>
      <c r="D57" s="18">
        <v>1</v>
      </c>
      <c r="E57" s="19"/>
      <c r="F57" s="19">
        <f>D57*E57</f>
        <v>0</v>
      </c>
      <c r="G57" s="37"/>
    </row>
    <row r="58" spans="1:7" ht="17.25" customHeight="1">
      <c r="A58" s="46"/>
      <c r="B58" s="47"/>
      <c r="C58" s="17"/>
      <c r="D58" s="18"/>
      <c r="E58" s="19"/>
      <c r="F58" s="19"/>
      <c r="G58" s="37"/>
    </row>
    <row r="59" spans="1:7" ht="17.25" customHeight="1">
      <c r="A59" s="82">
        <v>9</v>
      </c>
      <c r="B59" s="256" t="s">
        <v>141</v>
      </c>
      <c r="C59" s="257"/>
      <c r="D59" s="257"/>
      <c r="E59" s="257"/>
      <c r="F59" s="258"/>
      <c r="G59" s="83">
        <f>+SUM(F61:F61)</f>
        <v>0</v>
      </c>
    </row>
    <row r="60" spans="1:7" ht="17.25" customHeight="1">
      <c r="A60" s="46"/>
      <c r="B60" s="47"/>
      <c r="C60" s="17"/>
      <c r="D60" s="18"/>
      <c r="E60" s="19"/>
      <c r="F60" s="19"/>
      <c r="G60" s="37"/>
    </row>
    <row r="61" spans="1:7" ht="56.25" customHeight="1">
      <c r="A61" s="46" t="s">
        <v>65</v>
      </c>
      <c r="B61" s="75" t="s">
        <v>142</v>
      </c>
      <c r="C61" s="17" t="s">
        <v>52</v>
      </c>
      <c r="D61" s="18">
        <v>1</v>
      </c>
      <c r="E61" s="19"/>
      <c r="F61" s="19">
        <f>E61</f>
        <v>0</v>
      </c>
      <c r="G61" s="37"/>
    </row>
    <row r="62" spans="1:7">
      <c r="A62" s="46"/>
      <c r="B62" s="47"/>
      <c r="C62" s="17"/>
      <c r="D62" s="18"/>
      <c r="E62" s="19"/>
      <c r="F62" s="19"/>
      <c r="G62" s="37"/>
    </row>
    <row r="63" spans="1:7">
      <c r="A63" s="82">
        <v>10</v>
      </c>
      <c r="B63" s="256" t="s">
        <v>143</v>
      </c>
      <c r="C63" s="257"/>
      <c r="D63" s="257"/>
      <c r="E63" s="257"/>
      <c r="F63" s="258"/>
      <c r="G63" s="83">
        <f>+SUM(F65:F66)</f>
        <v>0</v>
      </c>
    </row>
    <row r="64" spans="1:7">
      <c r="A64" s="46"/>
      <c r="B64" s="47"/>
      <c r="C64" s="17"/>
      <c r="D64" s="18"/>
      <c r="E64" s="19"/>
      <c r="F64" s="19"/>
      <c r="G64" s="37"/>
    </row>
    <row r="65" spans="1:7" ht="63.75" customHeight="1">
      <c r="A65" s="46" t="s">
        <v>102</v>
      </c>
      <c r="B65" s="75" t="s">
        <v>99</v>
      </c>
      <c r="C65" s="17" t="s">
        <v>52</v>
      </c>
      <c r="D65" s="18">
        <v>1</v>
      </c>
      <c r="E65" s="19"/>
      <c r="F65" s="19">
        <f>+D65*E65</f>
        <v>0</v>
      </c>
      <c r="G65" s="37"/>
    </row>
    <row r="66" spans="1:7" ht="46.5" customHeight="1">
      <c r="A66" s="46" t="s">
        <v>144</v>
      </c>
      <c r="B66" s="99" t="s">
        <v>63</v>
      </c>
      <c r="C66" s="17" t="s">
        <v>39</v>
      </c>
      <c r="D66" s="18">
        <f>(1.8*0.6)</f>
        <v>1.08</v>
      </c>
      <c r="E66" s="19"/>
      <c r="F66" s="19">
        <f t="shared" ref="F66" si="1">D66*E66</f>
        <v>0</v>
      </c>
      <c r="G66" s="37"/>
    </row>
    <row r="67" spans="1:7" ht="17.25" customHeight="1">
      <c r="A67" s="46"/>
      <c r="B67" s="47"/>
      <c r="C67" s="17"/>
      <c r="D67" s="18"/>
      <c r="E67" s="19"/>
      <c r="F67" s="19"/>
      <c r="G67" s="37"/>
    </row>
    <row r="68" spans="1:7" ht="19.5" customHeight="1">
      <c r="A68" s="100">
        <v>11</v>
      </c>
      <c r="B68" s="272" t="s">
        <v>145</v>
      </c>
      <c r="C68" s="272"/>
      <c r="D68" s="272"/>
      <c r="E68" s="272"/>
      <c r="F68" s="272"/>
      <c r="G68" s="101">
        <f>+SUM(F70:F73)</f>
        <v>0</v>
      </c>
    </row>
    <row r="69" spans="1:7" ht="19.5" customHeight="1">
      <c r="A69" s="102"/>
      <c r="B69" s="103"/>
      <c r="C69" s="104"/>
      <c r="D69" s="105"/>
      <c r="E69" s="106"/>
      <c r="F69" s="106"/>
      <c r="G69" s="107"/>
    </row>
    <row r="70" spans="1:7" ht="55.5" customHeight="1">
      <c r="A70" s="163" t="s">
        <v>105</v>
      </c>
      <c r="B70" s="99" t="s">
        <v>221</v>
      </c>
      <c r="C70" s="164" t="s">
        <v>67</v>
      </c>
      <c r="D70" s="165">
        <v>1</v>
      </c>
      <c r="E70" s="166"/>
      <c r="F70" s="19">
        <f t="shared" ref="F70:F73" si="2">D70*E70</f>
        <v>0</v>
      </c>
      <c r="G70" s="37"/>
    </row>
    <row r="71" spans="1:7" ht="58.5" customHeight="1">
      <c r="A71" s="163" t="s">
        <v>147</v>
      </c>
      <c r="B71" s="99" t="s">
        <v>222</v>
      </c>
      <c r="C71" s="164" t="s">
        <v>67</v>
      </c>
      <c r="D71" s="165">
        <v>1</v>
      </c>
      <c r="E71" s="166"/>
      <c r="F71" s="19">
        <f t="shared" si="2"/>
        <v>0</v>
      </c>
      <c r="G71" s="37"/>
    </row>
    <row r="72" spans="1:7" ht="56.25" customHeight="1">
      <c r="A72" s="163" t="s">
        <v>149</v>
      </c>
      <c r="B72" s="99" t="s">
        <v>146</v>
      </c>
      <c r="C72" s="164" t="s">
        <v>67</v>
      </c>
      <c r="D72" s="165">
        <v>1</v>
      </c>
      <c r="E72" s="166"/>
      <c r="F72" s="19">
        <f t="shared" si="2"/>
        <v>0</v>
      </c>
      <c r="G72" s="37"/>
    </row>
    <row r="73" spans="1:7" ht="56.25" customHeight="1">
      <c r="A73" s="163" t="s">
        <v>151</v>
      </c>
      <c r="B73" s="99" t="s">
        <v>223</v>
      </c>
      <c r="C73" s="17" t="s">
        <v>67</v>
      </c>
      <c r="D73" s="173">
        <v>1</v>
      </c>
      <c r="E73" s="47"/>
      <c r="F73" s="19">
        <f t="shared" si="2"/>
        <v>0</v>
      </c>
      <c r="G73" s="175"/>
    </row>
    <row r="74" spans="1:7" ht="15.75" customHeight="1">
      <c r="A74" s="109"/>
      <c r="B74" s="75"/>
      <c r="C74" s="110"/>
      <c r="D74" s="111"/>
      <c r="E74" s="112"/>
      <c r="F74" s="113"/>
      <c r="G74" s="114"/>
    </row>
    <row r="75" spans="1:7" ht="21" customHeight="1">
      <c r="A75" s="88">
        <v>12</v>
      </c>
      <c r="B75" s="227" t="s">
        <v>204</v>
      </c>
      <c r="C75" s="228"/>
      <c r="D75" s="228"/>
      <c r="E75" s="228"/>
      <c r="F75" s="229"/>
      <c r="G75" s="89">
        <f>SUM(F77:F79)</f>
        <v>0</v>
      </c>
    </row>
    <row r="76" spans="1:7" ht="21" customHeight="1">
      <c r="A76" s="115"/>
      <c r="B76" s="103"/>
      <c r="C76" s="104"/>
      <c r="D76" s="105"/>
      <c r="E76" s="106"/>
      <c r="F76" s="106"/>
      <c r="G76" s="107"/>
    </row>
    <row r="77" spans="1:7" ht="41.25" customHeight="1">
      <c r="A77" s="116"/>
      <c r="B77" s="47" t="s">
        <v>224</v>
      </c>
      <c r="C77" s="17" t="s">
        <v>67</v>
      </c>
      <c r="D77" s="18">
        <v>2</v>
      </c>
      <c r="E77" s="33"/>
      <c r="F77" s="33">
        <f>D77*E77</f>
        <v>0</v>
      </c>
      <c r="G77" s="34"/>
    </row>
    <row r="78" spans="1:7" ht="39.75" customHeight="1">
      <c r="A78" s="116" t="s">
        <v>160</v>
      </c>
      <c r="B78" s="47" t="s">
        <v>225</v>
      </c>
      <c r="C78" s="17" t="s">
        <v>67</v>
      </c>
      <c r="D78" s="18">
        <v>1</v>
      </c>
      <c r="E78" s="33"/>
      <c r="F78" s="33">
        <f>D78*E78</f>
        <v>0</v>
      </c>
      <c r="G78" s="34"/>
    </row>
    <row r="79" spans="1:7" ht="45" customHeight="1">
      <c r="A79" s="116" t="s">
        <v>206</v>
      </c>
      <c r="B79" s="47" t="s">
        <v>226</v>
      </c>
      <c r="C79" s="17" t="s">
        <v>67</v>
      </c>
      <c r="D79" s="18">
        <v>1</v>
      </c>
      <c r="E79" s="33"/>
      <c r="F79" s="33">
        <f>D79*E79</f>
        <v>0</v>
      </c>
      <c r="G79" s="34"/>
    </row>
    <row r="80" spans="1:7" ht="15" thickBot="1">
      <c r="A80" s="117"/>
      <c r="B80" s="118"/>
      <c r="C80" s="119"/>
      <c r="D80" s="120"/>
      <c r="E80" s="121"/>
      <c r="F80" s="121"/>
      <c r="G80" s="122"/>
    </row>
    <row r="81" spans="1:7">
      <c r="A81" s="123"/>
      <c r="B81" s="273"/>
      <c r="C81" s="274"/>
      <c r="D81" s="274"/>
      <c r="E81" s="274"/>
      <c r="F81" s="275"/>
      <c r="G81" s="267">
        <f>+SUM(G10:G80)</f>
        <v>0</v>
      </c>
    </row>
    <row r="82" spans="1:7" ht="15" thickBot="1">
      <c r="A82" s="124"/>
      <c r="B82" s="269" t="s">
        <v>68</v>
      </c>
      <c r="C82" s="270"/>
      <c r="D82" s="270"/>
      <c r="E82" s="270"/>
      <c r="F82" s="271"/>
      <c r="G82" s="268"/>
    </row>
  </sheetData>
  <mergeCells count="24">
    <mergeCell ref="G81:G82"/>
    <mergeCell ref="B82:F82"/>
    <mergeCell ref="B34:F34"/>
    <mergeCell ref="B41:F41"/>
    <mergeCell ref="B68:F68"/>
    <mergeCell ref="B75:F75"/>
    <mergeCell ref="B81:F81"/>
    <mergeCell ref="B51:F51"/>
    <mergeCell ref="B55:F55"/>
    <mergeCell ref="B59:F59"/>
    <mergeCell ref="B63:F63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19:F19"/>
    <mergeCell ref="B28:F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Lista</vt:lpstr>
      <vt:lpstr>CAP.0-ESTALEIRO</vt:lpstr>
      <vt:lpstr>Francisca Semedo Da Veiga</vt:lpstr>
      <vt:lpstr>Maria Celeste Sanches Cabral</vt:lpstr>
      <vt:lpstr>Alice Do Carmo Varela Da Moura</vt:lpstr>
      <vt:lpstr>Edna De Pina</vt:lpstr>
      <vt:lpstr>Manuela Borges Dos Santos</vt:lpstr>
      <vt:lpstr>Maria Natalia Tavares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MIOTH / Assessora - Amelvira Moreira Borges Tavares</dc:creator>
  <cp:lastModifiedBy>Carlos Pinheiro</cp:lastModifiedBy>
  <dcterms:created xsi:type="dcterms:W3CDTF">2022-06-10T13:18:18Z</dcterms:created>
  <dcterms:modified xsi:type="dcterms:W3CDTF">2024-01-05T16:04:52Z</dcterms:modified>
</cp:coreProperties>
</file>