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arlos Pinheiro\Desktop\Dossier Concurso_Eugenio Lima\Dossier Concurso Engénio Lima_Lote 3, 4 e 5\1_Mapa de medições\"/>
    </mc:Choice>
  </mc:AlternateContent>
  <bookViews>
    <workbookView xWindow="0" yWindow="0" windowWidth="23040" windowHeight="9072" tabRatio="839"/>
  </bookViews>
  <sheets>
    <sheet name="Lista" sheetId="46" r:id="rId1"/>
    <sheet name="CAP.0-ESTALEIRO" sheetId="50" r:id="rId2"/>
    <sheet name="HELENA TAVARES" sheetId="29" r:id="rId3"/>
    <sheet name="JANINE BRITO" sheetId="39" r:id="rId4"/>
    <sheet name="FRANCISCA MOREIRA" sheetId="37" r:id="rId5"/>
    <sheet name="MARIA DE LURDES" sheetId="31" r:id="rId6"/>
    <sheet name="Ana Zuzete Vieira Fernandes" sheetId="48" r:id="rId7"/>
    <sheet name="MARIA MORENO" sheetId="43" r:id="rId8"/>
  </sheets>
  <definedNames>
    <definedName name="_xlnm.Print_Titles" localSheetId="4">'FRANCISCA MOREIRA'!#REF!</definedName>
    <definedName name="_xlnm.Print_Titles" localSheetId="2">'HELENA TAVARES'!#REF!</definedName>
    <definedName name="_xlnm.Print_Titles" localSheetId="3">'JANINE BRITO'!#REF!</definedName>
    <definedName name="_xlnm.Print_Titles" localSheetId="5">'MARIA DE LURDES'!#REF!</definedName>
    <definedName name="_xlnm.Print_Titles" localSheetId="7">'MARIA MORENO'!#REF!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50" l="1"/>
  <c r="G8" i="50"/>
  <c r="G12" i="50" s="1"/>
  <c r="F66" i="48" l="1"/>
  <c r="G64" i="48"/>
  <c r="F62" i="48"/>
  <c r="G60" i="48" s="1"/>
  <c r="F58" i="48"/>
  <c r="D58" i="48"/>
  <c r="F57" i="48"/>
  <c r="G55" i="48"/>
  <c r="F53" i="48"/>
  <c r="G50" i="48" s="1"/>
  <c r="F52" i="48"/>
  <c r="F48" i="48"/>
  <c r="G46" i="48"/>
  <c r="F44" i="48"/>
  <c r="G42" i="48"/>
  <c r="F40" i="48"/>
  <c r="F39" i="48"/>
  <c r="F38" i="48"/>
  <c r="F36" i="48"/>
  <c r="G31" i="48" s="1"/>
  <c r="D36" i="48"/>
  <c r="F35" i="48"/>
  <c r="D35" i="48"/>
  <c r="F34" i="48"/>
  <c r="D29" i="48"/>
  <c r="F29" i="48" s="1"/>
  <c r="D27" i="48"/>
  <c r="D28" i="48" s="1"/>
  <c r="F28" i="48" s="1"/>
  <c r="F23" i="48"/>
  <c r="D23" i="48"/>
  <c r="D22" i="48"/>
  <c r="F22" i="48" s="1"/>
  <c r="G20" i="48" s="1"/>
  <c r="F18" i="48"/>
  <c r="D18" i="48"/>
  <c r="D17" i="48"/>
  <c r="F17" i="48" s="1"/>
  <c r="G14" i="48" s="1"/>
  <c r="D12" i="48"/>
  <c r="F12" i="48" s="1"/>
  <c r="G10" i="48" s="1"/>
  <c r="G68" i="48" l="1"/>
  <c r="F27" i="48"/>
  <c r="G25" i="48" s="1"/>
  <c r="F60" i="43" l="1"/>
  <c r="F59" i="43"/>
  <c r="G57" i="43" s="1"/>
  <c r="D55" i="43"/>
  <c r="F55" i="43" s="1"/>
  <c r="F54" i="43"/>
  <c r="G52" i="43" s="1"/>
  <c r="F50" i="43"/>
  <c r="G48" i="43"/>
  <c r="F46" i="43"/>
  <c r="G44" i="43"/>
  <c r="F42" i="43"/>
  <c r="G40" i="43"/>
  <c r="F38" i="43"/>
  <c r="F37" i="43"/>
  <c r="D37" i="43"/>
  <c r="F36" i="43"/>
  <c r="F35" i="43"/>
  <c r="F34" i="43"/>
  <c r="G31" i="43" s="1"/>
  <c r="D29" i="43"/>
  <c r="F29" i="43" s="1"/>
  <c r="F28" i="43"/>
  <c r="D28" i="43"/>
  <c r="F27" i="43"/>
  <c r="D27" i="43"/>
  <c r="F23" i="43"/>
  <c r="G21" i="43" s="1"/>
  <c r="D19" i="43"/>
  <c r="F19" i="43" s="1"/>
  <c r="F18" i="43"/>
  <c r="G15" i="43" s="1"/>
  <c r="D18" i="43"/>
  <c r="F13" i="43"/>
  <c r="D13" i="43"/>
  <c r="D12" i="43"/>
  <c r="F12" i="43" s="1"/>
  <c r="G10" i="43" s="1"/>
  <c r="F50" i="31"/>
  <c r="G48" i="31"/>
  <c r="D46" i="31"/>
  <c r="F46" i="31" s="1"/>
  <c r="F45" i="31"/>
  <c r="F41" i="31"/>
  <c r="G39" i="31" s="1"/>
  <c r="F37" i="31"/>
  <c r="G35" i="31"/>
  <c r="F33" i="31"/>
  <c r="G31" i="31"/>
  <c r="F29" i="31"/>
  <c r="D28" i="31"/>
  <c r="F28" i="31" s="1"/>
  <c r="D27" i="31"/>
  <c r="F27" i="31" s="1"/>
  <c r="G25" i="31" s="1"/>
  <c r="F23" i="31"/>
  <c r="G21" i="31" s="1"/>
  <c r="D19" i="31"/>
  <c r="F19" i="31" s="1"/>
  <c r="F18" i="31"/>
  <c r="D18" i="31"/>
  <c r="D17" i="31"/>
  <c r="F17" i="31" s="1"/>
  <c r="D12" i="31"/>
  <c r="F12" i="31" s="1"/>
  <c r="D11" i="31"/>
  <c r="F11" i="31" s="1"/>
  <c r="F68" i="37"/>
  <c r="G66" i="37" s="1"/>
  <c r="F64" i="37"/>
  <c r="F63" i="37"/>
  <c r="F62" i="37"/>
  <c r="G60" i="37"/>
  <c r="D58" i="37"/>
  <c r="F58" i="37" s="1"/>
  <c r="F57" i="37"/>
  <c r="F53" i="37"/>
  <c r="G51" i="37"/>
  <c r="F49" i="37"/>
  <c r="G47" i="37" s="1"/>
  <c r="F45" i="37"/>
  <c r="G43" i="37"/>
  <c r="F41" i="37"/>
  <c r="D40" i="37"/>
  <c r="F40" i="37" s="1"/>
  <c r="G34" i="37" s="1"/>
  <c r="F39" i="37"/>
  <c r="F38" i="37"/>
  <c r="F37" i="37"/>
  <c r="F32" i="37"/>
  <c r="D31" i="37"/>
  <c r="F31" i="37" s="1"/>
  <c r="D29" i="37"/>
  <c r="F29" i="37" s="1"/>
  <c r="F25" i="37"/>
  <c r="D24" i="37"/>
  <c r="F24" i="37" s="1"/>
  <c r="D20" i="37"/>
  <c r="F20" i="37" s="1"/>
  <c r="D19" i="37"/>
  <c r="F19" i="37" s="1"/>
  <c r="D14" i="37"/>
  <c r="F14" i="37" s="1"/>
  <c r="F13" i="37"/>
  <c r="F12" i="37"/>
  <c r="D12" i="37"/>
  <c r="F73" i="39"/>
  <c r="G71" i="39" s="1"/>
  <c r="F69" i="39"/>
  <c r="F68" i="39"/>
  <c r="G66" i="39" s="1"/>
  <c r="F64" i="39"/>
  <c r="F63" i="39"/>
  <c r="F62" i="39"/>
  <c r="F61" i="39"/>
  <c r="G59" i="39" s="1"/>
  <c r="F57" i="39"/>
  <c r="D57" i="39"/>
  <c r="F56" i="39"/>
  <c r="G54" i="39" s="1"/>
  <c r="F52" i="39"/>
  <c r="F51" i="39"/>
  <c r="G49" i="39" s="1"/>
  <c r="F47" i="39"/>
  <c r="G45" i="39"/>
  <c r="F43" i="39"/>
  <c r="G41" i="39"/>
  <c r="F39" i="39"/>
  <c r="D38" i="39"/>
  <c r="F38" i="39" s="1"/>
  <c r="G32" i="39" s="1"/>
  <c r="F37" i="39"/>
  <c r="F36" i="39"/>
  <c r="F35" i="39"/>
  <c r="D30" i="39"/>
  <c r="F30" i="39" s="1"/>
  <c r="D29" i="39"/>
  <c r="F29" i="39" s="1"/>
  <c r="F28" i="39"/>
  <c r="D28" i="39"/>
  <c r="F24" i="39"/>
  <c r="D23" i="39"/>
  <c r="F23" i="39" s="1"/>
  <c r="F19" i="39"/>
  <c r="D19" i="39"/>
  <c r="D18" i="39"/>
  <c r="F18" i="39" s="1"/>
  <c r="G15" i="39" s="1"/>
  <c r="D13" i="39"/>
  <c r="F13" i="39" s="1"/>
  <c r="D12" i="39"/>
  <c r="F12" i="39" s="1"/>
  <c r="F75" i="29"/>
  <c r="F74" i="29"/>
  <c r="G72" i="29"/>
  <c r="F70" i="29"/>
  <c r="F69" i="29"/>
  <c r="G67" i="29"/>
  <c r="D65" i="29"/>
  <c r="F65" i="29" s="1"/>
  <c r="F64" i="29"/>
  <c r="G62" i="29" s="1"/>
  <c r="F60" i="29"/>
  <c r="F59" i="29"/>
  <c r="G57" i="29" s="1"/>
  <c r="F55" i="29"/>
  <c r="G53" i="29"/>
  <c r="F51" i="29"/>
  <c r="G49" i="29"/>
  <c r="F47" i="29"/>
  <c r="F46" i="29"/>
  <c r="D46" i="29"/>
  <c r="F45" i="29"/>
  <c r="F44" i="29"/>
  <c r="F43" i="29"/>
  <c r="G40" i="29" s="1"/>
  <c r="D38" i="29"/>
  <c r="F38" i="29" s="1"/>
  <c r="F37" i="29"/>
  <c r="F36" i="29"/>
  <c r="F35" i="29"/>
  <c r="D35" i="29"/>
  <c r="F31" i="29"/>
  <c r="D30" i="29"/>
  <c r="F30" i="29" s="1"/>
  <c r="D26" i="29"/>
  <c r="F26" i="29" s="1"/>
  <c r="D25" i="29"/>
  <c r="F25" i="29" s="1"/>
  <c r="F24" i="29"/>
  <c r="D24" i="29"/>
  <c r="D23" i="29"/>
  <c r="F23" i="29" s="1"/>
  <c r="D21" i="29"/>
  <c r="F21" i="29" s="1"/>
  <c r="F17" i="29"/>
  <c r="G15" i="29" s="1"/>
  <c r="D17" i="29"/>
  <c r="D13" i="29"/>
  <c r="F13" i="29" s="1"/>
  <c r="G10" i="29" s="1"/>
  <c r="F12" i="29"/>
  <c r="D12" i="29"/>
  <c r="G25" i="43" l="1"/>
  <c r="G62" i="43" s="1"/>
  <c r="G43" i="31"/>
  <c r="G55" i="37"/>
  <c r="G22" i="37"/>
  <c r="G26" i="39"/>
  <c r="G21" i="39"/>
  <c r="G10" i="39"/>
  <c r="G28" i="29"/>
  <c r="G33" i="29"/>
  <c r="G19" i="29"/>
  <c r="G9" i="31"/>
  <c r="G14" i="31"/>
  <c r="G16" i="37"/>
  <c r="G10" i="37"/>
  <c r="D30" i="37"/>
  <c r="F30" i="37" s="1"/>
  <c r="G27" i="37" s="1"/>
  <c r="G75" i="39" l="1"/>
  <c r="G77" i="29"/>
  <c r="G53" i="31"/>
  <c r="G70" i="37"/>
</calcChain>
</file>

<file path=xl/comments1.xml><?xml version="1.0" encoding="utf-8"?>
<comments xmlns="http://schemas.openxmlformats.org/spreadsheetml/2006/main">
  <authors>
    <author>DGH</author>
  </authors>
  <commentList>
    <comment ref="B40" authorId="0" shapeId="0">
      <text>
        <r>
          <rPr>
            <b/>
            <sz val="9"/>
            <color indexed="81"/>
            <rFont val="Tahoma"/>
            <family val="2"/>
          </rPr>
          <t>DGH:</t>
        </r>
        <r>
          <rPr>
            <sz val="9"/>
            <color indexed="81"/>
            <rFont val="Tahoma"/>
            <family val="2"/>
          </rPr>
          <t xml:space="preserve">
Especificar para casos mais concretos (ex uando falte apenas uma peça da sanita tipo tampa ou autoclismo)
</t>
        </r>
      </text>
    </comment>
  </commentList>
</comments>
</file>

<file path=xl/sharedStrings.xml><?xml version="1.0" encoding="utf-8"?>
<sst xmlns="http://schemas.openxmlformats.org/spreadsheetml/2006/main" count="648" uniqueCount="185">
  <si>
    <t>Nº</t>
  </si>
  <si>
    <t>Benificária (o)</t>
  </si>
  <si>
    <t>Helene Madalena Varela Tavares</t>
  </si>
  <si>
    <t>Janine Lopes Semedo Brito</t>
  </si>
  <si>
    <t>Francisca Nunes Moreira</t>
  </si>
  <si>
    <t>Maria De Lourdes Fernandes Correia</t>
  </si>
  <si>
    <t>Ana Zuzete Vieira Fernandes</t>
  </si>
  <si>
    <t>Maria Moreno</t>
  </si>
  <si>
    <t>REQ.</t>
  </si>
  <si>
    <t>LOCAL</t>
  </si>
  <si>
    <t>EUGÉNIO LIMA - MUNICÍPIO DA PRAIA</t>
  </si>
  <si>
    <t>OBRA</t>
  </si>
  <si>
    <t>PROPR.</t>
  </si>
  <si>
    <t>HELENA MADALENA VARELA TAVARES</t>
  </si>
  <si>
    <t>Data: OUTUBRO DE 2023</t>
  </si>
  <si>
    <t>Art.</t>
  </si>
  <si>
    <t>Designação</t>
  </si>
  <si>
    <t>Un.</t>
  </si>
  <si>
    <t>Quant.</t>
  </si>
  <si>
    <t>Preço Unitário</t>
  </si>
  <si>
    <t>Importância</t>
  </si>
  <si>
    <t>Designação dos Trabalhos</t>
  </si>
  <si>
    <t>Un</t>
  </si>
  <si>
    <t>Quantid.</t>
  </si>
  <si>
    <t>Por Artigo</t>
  </si>
  <si>
    <t>Por Capítulo</t>
  </si>
  <si>
    <t>CAP I - TRABALHOS PREPARATÓRIOS / DEMOLIÇÃO</t>
  </si>
  <si>
    <t>1.1</t>
  </si>
  <si>
    <r>
      <t xml:space="preserve">Demolição da </t>
    </r>
    <r>
      <rPr>
        <b/>
        <sz val="11"/>
        <rFont val="Times New Roman"/>
        <family val="1"/>
      </rPr>
      <t>laje em betão armado</t>
    </r>
    <r>
      <rPr>
        <sz val="11"/>
        <rFont val="Times New Roman"/>
        <family val="1"/>
      </rPr>
      <t>, incluindo escoramento da estrutura existente, a remoção e transporte de entulho para o vazadouro municipal.</t>
    </r>
  </si>
  <si>
    <r>
      <t>m</t>
    </r>
    <r>
      <rPr>
        <vertAlign val="superscript"/>
        <sz val="11"/>
        <rFont val="Times New Roman"/>
        <family val="1"/>
      </rPr>
      <t>3</t>
    </r>
  </si>
  <si>
    <t>1.2</t>
  </si>
  <si>
    <r>
      <t>Demolição de</t>
    </r>
    <r>
      <rPr>
        <b/>
        <sz val="11"/>
        <rFont val="Times New Roman"/>
        <family val="1"/>
      </rPr>
      <t xml:space="preserve"> parede de bloco</t>
    </r>
    <r>
      <rPr>
        <sz val="11"/>
        <rFont val="Times New Roman"/>
        <family val="1"/>
      </rPr>
      <t xml:space="preserve"> existente, incluindo escoramento da estrutura existente, a remoção e transporte de entulho para o vazadouro municipal.</t>
    </r>
  </si>
  <si>
    <r>
      <t>m</t>
    </r>
    <r>
      <rPr>
        <vertAlign val="superscript"/>
        <sz val="11"/>
        <rFont val="Times New Roman"/>
        <family val="1"/>
      </rPr>
      <t>2</t>
    </r>
    <r>
      <rPr>
        <sz val="11"/>
        <color theme="1"/>
        <rFont val="Calibri"/>
        <family val="2"/>
        <scheme val="minor"/>
      </rPr>
      <t/>
    </r>
  </si>
  <si>
    <t>CAP II - TERRAPLENAGEM / ESCAVAÇÃO</t>
  </si>
  <si>
    <t>2.1</t>
  </si>
  <si>
    <t>Escavação de terreno de qualquer natureza para execução de fundações 0.80 de largura, incluíndo remoção e transporte de material sobrante.</t>
  </si>
  <si>
    <t>CAP III - ESTRUTURAS DE BETÃO</t>
  </si>
  <si>
    <t>3.1</t>
  </si>
  <si>
    <t>Fornecimento e colocação de betão de limpeza com 0,05 m de espessura incluindo todos os trabalhos e meios necessários para sua boa execução:</t>
  </si>
  <si>
    <t>3.2</t>
  </si>
  <si>
    <t>Fornecimento e aplicação de betão C25/30 (B30), S3 em elementos estruturais, incluindo armadura em aço A500NR e cofragem mista de madeira e metálica, uso de vibrador de agulha, testes, todos os trabalhos e acessórios complementares, correta aplicação da sua desmontagem e cura:</t>
  </si>
  <si>
    <t>3.2.1</t>
  </si>
  <si>
    <t>Sapatas</t>
  </si>
  <si>
    <t>3.2.2</t>
  </si>
  <si>
    <t>Pilares</t>
  </si>
  <si>
    <t>3.2.3</t>
  </si>
  <si>
    <t>Vigas</t>
  </si>
  <si>
    <t>3.2.4</t>
  </si>
  <si>
    <t>Lajes Maciças</t>
  </si>
  <si>
    <t xml:space="preserve">CAP IV - ALVENARIA </t>
  </si>
  <si>
    <t>4.1</t>
  </si>
  <si>
    <t>Execução de alvenarias em blocos (20x20x40 cm)  de betão, assentes com argamassa de cimento e areia ao traço 1:4, incluindo todos os trabalhos e acessórios complementares, com as dimensões:</t>
  </si>
  <si>
    <t>4.2</t>
  </si>
  <si>
    <r>
      <t>Reestabelecimento do Pé-direito após demolição de elementos estruturais mediante a execução de alvenarias em blocos (20x</t>
    </r>
    <r>
      <rPr>
        <b/>
        <sz val="11"/>
        <rFont val="Calibri"/>
        <family val="2"/>
        <scheme val="minor"/>
      </rPr>
      <t>20</t>
    </r>
    <r>
      <rPr>
        <sz val="11"/>
        <rFont val="Calibri"/>
        <family val="2"/>
        <scheme val="minor"/>
      </rPr>
      <t>x40 cm) de betão, assentes com argamassa de cimento e areia ao traço 1:4, incluindo todos os trabalhos e acessórios complementares.</t>
    </r>
  </si>
  <si>
    <t xml:space="preserve">CAP V - REVESTIMENTO </t>
  </si>
  <si>
    <t>5.1</t>
  </si>
  <si>
    <t>Fornecimento e execução de salpico e reboco de paredes interiores e exteriores com argamassa de cimento e areia ao traço de 1:4 incluíndo execução de arestas e todos os trabalhos e meios necessários para sua boa execução.</t>
  </si>
  <si>
    <t>5.2</t>
  </si>
  <si>
    <t>Pintura  interior e exterior com duas demãos de tintas de água Contrato incluindo barração.</t>
  </si>
  <si>
    <t>5.3</t>
  </si>
  <si>
    <t>Pintura  Teto com duas demãos de tintas de água Contrato incluindo barração.</t>
  </si>
  <si>
    <t>5.4</t>
  </si>
  <si>
    <t>Fornecimento e execução de betonilha afagada, ao traço 1:3:5, com 5cm de espessura sobre os pavimentos de betão, incluindo todos os trabalhos complementares.</t>
  </si>
  <si>
    <t>CAP VI -INSTALAÇÃO SANITÁRIA (WC)</t>
  </si>
  <si>
    <t>6.1</t>
  </si>
  <si>
    <t xml:space="preserve">Equipamentos Sanitários incluindo </t>
  </si>
  <si>
    <t>6.1.1</t>
  </si>
  <si>
    <t>Fornecimento e assentamento de lavatórios, incluindo torneiras, prever todos os acessórios de fixação, ligações a rede de água e esgoto, assim como o respectivo ensaio de modo a funcionar nas perfeitas condições.</t>
  </si>
  <si>
    <t>un.</t>
  </si>
  <si>
    <t>6.1.2</t>
  </si>
  <si>
    <t>Fornecimento e assentamento de sanita, incluindo autoclismo, prever todos os acessórios de fixação, ligações a rede de água e esgoto, assim como o respectivo ensaio de modo a funcionar nas perfeitas condições.</t>
  </si>
  <si>
    <t>6.1.3</t>
  </si>
  <si>
    <t>Fornecimento e assentamento de base de duche, prever todos os acessórios de fixação, ligações a rede de água e esgoto, assim como o respectivo ensaio de modo a funcionar nas perfeitas condições.</t>
  </si>
  <si>
    <t>6.1.4</t>
  </si>
  <si>
    <t>Fornecimento e assentamento de azulejo, cor a definir com 30x30cm, prever assentamento com cimento-cola, após a secagem da base, cortes remates e betumes</t>
  </si>
  <si>
    <t>6.1.5</t>
  </si>
  <si>
    <t>Fornecimento e assentamento de mosaico antederrapante, assentamento com cimento-cola, após a secagem da base, cortes remates e betumes.</t>
  </si>
  <si>
    <t>CAP VII - ELETRICIDADE</t>
  </si>
  <si>
    <t>7.1</t>
  </si>
  <si>
    <t>Reposição e instalação de tubagens e fios em
lajes para pontos de iluminação e acesso a
rede, incluinto todos os trabalhos e acessórios complementares</t>
  </si>
  <si>
    <t>vg</t>
  </si>
  <si>
    <t xml:space="preserve">CAP VIII - REDE DE ÁGUA </t>
  </si>
  <si>
    <t>8.1</t>
  </si>
  <si>
    <t>Fornecimento e instalação de rede de água, incluindo os acessórios, ligações e todos os trabalhos acessórios necessários para o seu bom funcionamento.</t>
  </si>
  <si>
    <t>CAP IX - REDE DE ESGOTO</t>
  </si>
  <si>
    <t>9.1</t>
  </si>
  <si>
    <t>Fornecimento e instalação de rede de esgotos , incluindo tubagens PVC, abertura e tapamento de roços, acessórios, ligações e todos os trabalhos acessórios necessários para o seu bom funcionamento.</t>
  </si>
  <si>
    <t>9.2</t>
  </si>
  <si>
    <r>
      <t xml:space="preserve">Execução da </t>
    </r>
    <r>
      <rPr>
        <b/>
        <sz val="11"/>
        <rFont val="Calibri"/>
        <family val="2"/>
        <scheme val="minor"/>
      </rPr>
      <t>fossa séptica (incluindo Poço Absorvente)</t>
    </r>
    <r>
      <rPr>
        <sz val="11"/>
        <rFont val="Calibri"/>
        <family val="2"/>
        <scheme val="minor"/>
      </rPr>
      <t xml:space="preserve"> em betão ciclópico e tampa em betão armado incluindo todos os trabalhos acessórios e complementares.</t>
    </r>
  </si>
  <si>
    <t>CAP X - COZINHA</t>
  </si>
  <si>
    <t>10.1</t>
  </si>
  <si>
    <r>
      <t xml:space="preserve">Fornecimento de bancada de cozinha (executada com tampa betão á vista e laterais em parede de 10 cm de espessura), lava loiças (1 cuba), incluindo os seus acessórios, </t>
    </r>
    <r>
      <rPr>
        <b/>
        <sz val="11"/>
        <rFont val="Times New Roman"/>
        <family val="1"/>
      </rPr>
      <t>conforme o projeto de arquitetura.</t>
    </r>
  </si>
  <si>
    <t>10.2</t>
  </si>
  <si>
    <t>CAP XI - CARPINTARIA</t>
  </si>
  <si>
    <t>11.1</t>
  </si>
  <si>
    <t>Fornecimento e colocação de Porta (210*80),  todos os trabalhos acessórios e complementares.</t>
  </si>
  <si>
    <t>un</t>
  </si>
  <si>
    <t>11.2</t>
  </si>
  <si>
    <t>Fornecimento e colocação de janelas (100*120),  todos os trabalhos acessórios e complementares.</t>
  </si>
  <si>
    <t>CAP XII - ENVOLVENTE</t>
  </si>
  <si>
    <t>12.1</t>
  </si>
  <si>
    <t>Pavimento em betonilha. A ser aplicado na extensão das fachadas adjacentes á via pública com àrea equivalente a 1,00 metros vezes o comprimento da fachada.</t>
  </si>
  <si>
    <t>12.2</t>
  </si>
  <si>
    <t>Fornecimento e plantação de árvore menor de 14 cm de perímetro de tronco a 1 m do solo, com meios manuais, em terreno arenoso, em cova de 60x60x60 cm.</t>
  </si>
  <si>
    <t>TOTAL GERAL:</t>
  </si>
  <si>
    <t>JANINE LOPES SEMEDO BRITO</t>
  </si>
  <si>
    <t>CAP II - ESTRUTURAS DE BETÃO</t>
  </si>
  <si>
    <t>2.1.1</t>
  </si>
  <si>
    <t>2.1.2</t>
  </si>
  <si>
    <t xml:space="preserve">CAP III - ALVENARIA </t>
  </si>
  <si>
    <t xml:space="preserve">CAP IV - REVESTIMENTO </t>
  </si>
  <si>
    <t>4.3</t>
  </si>
  <si>
    <t>CAP V -INSTALAÇÃO SANITÁRIA (WC)</t>
  </si>
  <si>
    <t>5.1.1</t>
  </si>
  <si>
    <t>5.1.2</t>
  </si>
  <si>
    <t>5.1.3</t>
  </si>
  <si>
    <t>5.1.4</t>
  </si>
  <si>
    <t>5.1.5</t>
  </si>
  <si>
    <t>CAP VI - ELETRICIDADE</t>
  </si>
  <si>
    <t>Reposição e instalação de tubagens e fios em
lajes para pontos de iluminação e acesso a
rede, incluinto todos os trabalhos e acessórios complementares.</t>
  </si>
  <si>
    <t xml:space="preserve">CAP VII - REDE DE ÁGUA </t>
  </si>
  <si>
    <t>CAP VIII - REDE DE ESGOTO</t>
  </si>
  <si>
    <t>8.2</t>
  </si>
  <si>
    <t>CAP IX - COZINHA</t>
  </si>
  <si>
    <t>CAP X - CARPINTARIA</t>
  </si>
  <si>
    <t>Fornecimento e colocação de Porta (210*87),  todos os trabalhos acessórios e complementares.</t>
  </si>
  <si>
    <t>Fornecimento e colocação de Porta (210*82),  todos os trabalhos acessórios e complementares.</t>
  </si>
  <si>
    <t>10.3</t>
  </si>
  <si>
    <t>10.4</t>
  </si>
  <si>
    <t>Fornecimento e colocação de janelas (84*120),  todos os trabalhos acessórios e complementares.</t>
  </si>
  <si>
    <t>CAP XI - ENVOLVENTE</t>
  </si>
  <si>
    <t>CAP XII - CLARABÓIA</t>
  </si>
  <si>
    <t xml:space="preserve">Execução de claraboia retangular de secção com dimensões equivalentes á abertura na laje / saguão. Com cobertura de telha translucida (polipropereno) e base em alvenaria de bloco, em conformidade com o projeto de arquitetura. Incluindo todos os trabalhos e acessórios necessários ao seu perfeito funcionamento e acabamento final. </t>
  </si>
  <si>
    <t>FRANCISCA NUNES MOREIRA</t>
  </si>
  <si>
    <r>
      <t xml:space="preserve">Remoção de cobertura em </t>
    </r>
    <r>
      <rPr>
        <b/>
        <sz val="11"/>
        <rFont val="Times New Roman"/>
        <family val="1"/>
      </rPr>
      <t>chapa metálica</t>
    </r>
    <r>
      <rPr>
        <sz val="11"/>
        <rFont val="Times New Roman"/>
        <family val="1"/>
      </rPr>
      <t xml:space="preserve"> incluindo escoramento da estrutura existente, a remoção e transporte de entulho para o vazadouro municipal. </t>
    </r>
  </si>
  <si>
    <t>1.3</t>
  </si>
  <si>
    <t>4.4</t>
  </si>
  <si>
    <t>Fornecimento e colocação de Porta (210*76),  todos os trabalhos acessórios e complementares.</t>
  </si>
  <si>
    <t>Fornecimento e colocação de Porta (210*97),  todos os trabalhos acessórios e complementares.</t>
  </si>
  <si>
    <t>Fornecimento e colocação de janelas (210*120),  todos os trabalhos acessórios e complementares.</t>
  </si>
  <si>
    <t>CAP XI - CLARABÓIA</t>
  </si>
  <si>
    <t>MARIA DE LURDES FERNANDES CORREIA</t>
  </si>
  <si>
    <t>Pilar</t>
  </si>
  <si>
    <t>2.1.3</t>
  </si>
  <si>
    <t>CAP V - ELETRICIDADE</t>
  </si>
  <si>
    <t xml:space="preserve">CAP VI - REDE DE ÁGUA </t>
  </si>
  <si>
    <t>CAP VII - REDE DE ESGOTO</t>
  </si>
  <si>
    <t>CAP VIII - COZINHA</t>
  </si>
  <si>
    <t>CAP IX - CARPINTARIA</t>
  </si>
  <si>
    <t>Fornecimento e colocação de Porta (210*90),  todos os trabalhos acessórios e complementares.</t>
  </si>
  <si>
    <t>MARIA MORENO</t>
  </si>
  <si>
    <r>
      <t xml:space="preserve">Demolição da </t>
    </r>
    <r>
      <rPr>
        <b/>
        <sz val="10"/>
        <rFont val="Times New Roman"/>
        <family val="1"/>
      </rPr>
      <t>laje em betão armado</t>
    </r>
    <r>
      <rPr>
        <sz val="10"/>
        <rFont val="Times New Roman"/>
        <family val="1"/>
      </rPr>
      <t>, incluindo escoramento da estrutura existente, a remoção e transporte de entulho para o vazadouro municipal.</t>
    </r>
  </si>
  <si>
    <r>
      <t>m</t>
    </r>
    <r>
      <rPr>
        <vertAlign val="superscript"/>
        <sz val="10"/>
        <rFont val="Times New Roman"/>
        <family val="1"/>
      </rPr>
      <t>3</t>
    </r>
  </si>
  <si>
    <r>
      <t xml:space="preserve">Remoção de cobertura em </t>
    </r>
    <r>
      <rPr>
        <b/>
        <sz val="10"/>
        <rFont val="Times New Roman"/>
        <family val="1"/>
      </rPr>
      <t>chapa metálica</t>
    </r>
    <r>
      <rPr>
        <sz val="10"/>
        <rFont val="Times New Roman"/>
        <family val="1"/>
      </rPr>
      <t xml:space="preserve"> incluindo escoramento da estrutura existente, a remoção e transporte de entulho para o vazadouro municipal. </t>
    </r>
  </si>
  <si>
    <r>
      <t>m</t>
    </r>
    <r>
      <rPr>
        <vertAlign val="superscript"/>
        <sz val="10"/>
        <rFont val="Times New Roman"/>
        <family val="1"/>
      </rPr>
      <t>2</t>
    </r>
    <r>
      <rPr>
        <sz val="11"/>
        <color theme="1"/>
        <rFont val="Calibri"/>
        <family val="2"/>
        <scheme val="minor"/>
      </rPr>
      <t/>
    </r>
  </si>
  <si>
    <r>
      <t>Reestabelecimento do Pé-direito após demolição de elementos estruturais mediante a execução de alvenarias em blocos (20x</t>
    </r>
    <r>
      <rPr>
        <b/>
        <sz val="10"/>
        <rFont val="Calibri"/>
        <family val="2"/>
        <scheme val="minor"/>
      </rPr>
      <t>20</t>
    </r>
    <r>
      <rPr>
        <sz val="10"/>
        <rFont val="Calibri"/>
        <family val="2"/>
        <scheme val="minor"/>
      </rPr>
      <t>x40 cm) de betão, assentes com argamassa de cimento e areia ao traço 1:4, incluindo todos os trabalhos e acessórios complementares.</t>
    </r>
  </si>
  <si>
    <t>Pintura  faixada com duas demãos de tintas de água Contrato incluindo barração.</t>
  </si>
  <si>
    <r>
      <t xml:space="preserve">Execução da </t>
    </r>
    <r>
      <rPr>
        <b/>
        <sz val="11"/>
        <rFont val="Times New Roman"/>
        <family val="1"/>
      </rPr>
      <t>fossa séptica (incluindo Poço Absorvente)</t>
    </r>
    <r>
      <rPr>
        <sz val="11"/>
        <rFont val="Times New Roman"/>
        <family val="1"/>
      </rPr>
      <t xml:space="preserve"> em betão ciclópico e tampa em betão armado incluindo todos os trabalhos acessórios e complementares.</t>
    </r>
  </si>
  <si>
    <t>Fornecimento e colocação de janelas (90*120),  todos os trabalhos acessórios e complementares.</t>
  </si>
  <si>
    <t>ANA SUZETE VIERA FERNANDES</t>
  </si>
  <si>
    <r>
      <t xml:space="preserve">Remoção de cobertura em </t>
    </r>
    <r>
      <rPr>
        <b/>
        <sz val="10"/>
        <rFont val="Calibri"/>
        <family val="2"/>
        <scheme val="minor"/>
      </rPr>
      <t>chapa metálica</t>
    </r>
    <r>
      <rPr>
        <sz val="10"/>
        <rFont val="Calibri"/>
        <family val="2"/>
        <scheme val="minor"/>
      </rPr>
      <t xml:space="preserve"> incluindo escoramento da estrutura existente, a remoção e transporte de entulho para o vazadouro municipal. </t>
    </r>
  </si>
  <si>
    <r>
      <t>m</t>
    </r>
    <r>
      <rPr>
        <vertAlign val="superscript"/>
        <sz val="10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/>
    </r>
  </si>
  <si>
    <r>
      <t>m</t>
    </r>
    <r>
      <rPr>
        <vertAlign val="superscript"/>
        <sz val="10"/>
        <rFont val="Calibri"/>
        <family val="2"/>
        <scheme val="minor"/>
      </rPr>
      <t>3</t>
    </r>
  </si>
  <si>
    <t>Execução de alvenarias em blocos (10x20x40 cm)  de betão, assentes com argamassa de cimento e areia ao traço 1:4, incluindo todos os trabalhos e acessórios complementares, com as dimensões:</t>
  </si>
  <si>
    <t>Execução de alvenarias (Fileira bloco) em blocos (20x20x40 cm)  de betão na cobertura, assentes com argamassa de cimento e areia ao traço 1:4, incluindo todos os trabalhos e acessórios complementares, com as dimensões:</t>
  </si>
  <si>
    <t>CAP V - INSTALAÇÃO SANITÁRIA (WC)</t>
  </si>
  <si>
    <t>Revestimentos</t>
  </si>
  <si>
    <t>Betonilha de regularização com argamassa de cimento e areia com 0,03m de espessura, para revestir com mosaico, nas instalações sanitarias.</t>
  </si>
  <si>
    <t>5.2.1</t>
  </si>
  <si>
    <t xml:space="preserve">un </t>
  </si>
  <si>
    <t>5.2.2</t>
  </si>
  <si>
    <t>5.2.3</t>
  </si>
  <si>
    <t>Fornecimento e assentamento de base de duche de pavimento, prever todos os acessórios de fixação, ligações a rede de água e esgoto, assim como o respectivo ensaio de modo a funcionar nas perfeitas condições.</t>
  </si>
  <si>
    <t>Reposição e instalação de tubagens e fios em
lajes para pontos de iluminação e acesso a
rede, incluindo todos os trabalhos e acessórios complementares.</t>
  </si>
  <si>
    <t>Fornecimento e instalação de rede de água, incluindo os acessórios, ligações e todos os trabalhos acessórios necessários para um bom funcionamento</t>
  </si>
  <si>
    <t xml:space="preserve">Fornecimento e instalação de rede de esgoto, incluindo tubagens PVC, abertura e tapamentos de roços, acessórios, ligações e todos os trabalhos acessórios necessários para o seu bom funcionamento. </t>
  </si>
  <si>
    <t>Execução da fossa séptica (incluindo Poço Absorvente) em betão ciclópico e tampa em betão armado incluindo todos os trabalhos acessórios e complementares.</t>
  </si>
  <si>
    <t>Fornecimento de bancada de cozinha (executada com tampa betão á vista e laterais em parede de 10 cm de espessura), lava loiças (1 cuba), incluindo os seus acessórios, conforme o projeto de arquitetura.</t>
  </si>
  <si>
    <t>m2</t>
  </si>
  <si>
    <t>10</t>
  </si>
  <si>
    <t xml:space="preserve">CAP X - CAIXILHARIA (Reabilitação) </t>
  </si>
  <si>
    <t>Reparação de porta (0.81*2.1) exterior, através da correção de desenquadramentos e substituição de ferragens deterioradas. Incluindo reposição de revestimentos e pinturas.</t>
  </si>
  <si>
    <t>Fornecimento e colocação de Porta (0.8*2.0),  todos os trabalhos acessórios e complementares.</t>
  </si>
  <si>
    <t>CAP 0 - ESTALEIRO</t>
  </si>
  <si>
    <r>
      <t xml:space="preserve">Implantação das medidas previstas no Plano de Gestão Ambietal e Social (PGAS) patenteado e conforme PSS da obra, incluído a fixação da placa de obra. Tudo de modo a salvaguardar as condições de higiene, salubridade e segurança no trabalho, cumprindo o previsto nos regulamentos e normas de segurança no trabalho e nos Cadernos de Encargos. Sinalização de cada obra, com paneis , fitas sinalizadoras ou material similar de forma a garantir a máxima segurança na obra.                                                                                                                                                                                   </t>
    </r>
    <r>
      <rPr>
        <b/>
        <sz val="10"/>
        <rFont val="Calibri"/>
        <family val="2"/>
        <scheme val="minor"/>
      </rPr>
      <t>NOTA:</t>
    </r>
    <r>
      <rPr>
        <sz val="10"/>
        <rFont val="Calibri"/>
        <family val="2"/>
        <scheme val="minor"/>
      </rPr>
      <t xml:space="preserve"> O estaleiro da obra é considerado o estaleiro central do Concorrente/Firma.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</si>
</sst>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&quot;​&quot;_-;\-* #,##0.00\ &quot;​&quot;_-;_-* &quot;-&quot;??\ &quot;​&quot;_-;_-@_-"/>
  </numFmts>
  <fonts count="3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b/>
      <u/>
      <sz val="10"/>
      <name val="Times New Roman"/>
      <family val="1"/>
    </font>
    <font>
      <sz val="8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  <charset val="1"/>
    </font>
    <font>
      <sz val="8"/>
      <name val="Arial"/>
      <family val="2"/>
      <charset val="1"/>
    </font>
    <font>
      <b/>
      <sz val="10"/>
      <name val="Arial"/>
      <family val="2"/>
    </font>
    <font>
      <b/>
      <u/>
      <sz val="1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vertAlign val="superscript"/>
      <sz val="11"/>
      <name val="Times New Roman"/>
      <family val="1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name val="Times New Roman"/>
      <family val="1"/>
    </font>
    <font>
      <vertAlign val="superscript"/>
      <sz val="10"/>
      <name val="Times New Roman"/>
      <family val="1"/>
    </font>
    <font>
      <vertAlign val="superscript"/>
      <sz val="10"/>
      <name val="Calibri"/>
      <family val="2"/>
      <scheme val="minor"/>
    </font>
    <font>
      <b/>
      <sz val="10"/>
      <name val="Calibri "/>
    </font>
    <font>
      <sz val="8"/>
      <name val="Calibri "/>
    </font>
    <font>
      <sz val="10"/>
      <name val="Calibri "/>
    </font>
    <font>
      <sz val="11"/>
      <color theme="1"/>
      <name val="Calibri 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DDDDDD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auto="1"/>
      </bottom>
      <diagonal/>
    </border>
    <border>
      <left/>
      <right style="hair">
        <color auto="1"/>
      </right>
      <top style="medium">
        <color indexed="64"/>
      </top>
      <bottom/>
      <diagonal/>
    </border>
    <border>
      <left style="hair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indexed="64"/>
      </right>
      <top/>
      <bottom style="hair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auto="1"/>
      </right>
      <top style="medium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auto="1"/>
      </right>
      <top/>
      <bottom style="medium">
        <color indexed="64"/>
      </bottom>
      <diagonal/>
    </border>
    <border>
      <left style="hair">
        <color auto="1"/>
      </left>
      <right style="hair">
        <color auto="1"/>
      </right>
      <top/>
      <bottom style="medium">
        <color indexed="64"/>
      </bottom>
      <diagonal/>
    </border>
    <border>
      <left style="hair">
        <color auto="1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auto="1"/>
      </top>
      <bottom style="medium">
        <color indexed="64"/>
      </bottom>
      <diagonal/>
    </border>
    <border>
      <left/>
      <right style="hair">
        <color auto="1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auto="1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auto="1"/>
      </bottom>
      <diagonal/>
    </border>
    <border>
      <left/>
      <right style="medium">
        <color indexed="64"/>
      </right>
      <top/>
      <bottom style="hair">
        <color auto="1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86">
    <xf numFmtId="0" fontId="0" fillId="0" borderId="0" xfId="0"/>
    <xf numFmtId="0" fontId="2" fillId="0" borderId="0" xfId="0" applyFont="1"/>
    <xf numFmtId="0" fontId="3" fillId="0" borderId="0" xfId="0" applyFont="1"/>
    <xf numFmtId="164" fontId="3" fillId="0" borderId="0" xfId="0" applyNumberFormat="1" applyFont="1"/>
    <xf numFmtId="0" fontId="4" fillId="0" borderId="0" xfId="0" applyFont="1"/>
    <xf numFmtId="0" fontId="4" fillId="0" borderId="0" xfId="0" applyFont="1" applyAlignment="1">
      <alignment vertical="center"/>
    </xf>
    <xf numFmtId="164" fontId="4" fillId="0" borderId="0" xfId="0" applyNumberFormat="1" applyFont="1"/>
    <xf numFmtId="4" fontId="4" fillId="3" borderId="13" xfId="0" applyNumberFormat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164" fontId="4" fillId="0" borderId="15" xfId="0" applyNumberFormat="1" applyFont="1" applyBorder="1" applyAlignment="1">
      <alignment vertical="center"/>
    </xf>
    <xf numFmtId="0" fontId="4" fillId="0" borderId="16" xfId="0" applyFont="1" applyBorder="1" applyAlignment="1">
      <alignment vertical="center"/>
    </xf>
    <xf numFmtId="49" fontId="5" fillId="0" borderId="14" xfId="1" applyNumberFormat="1" applyFont="1" applyBorder="1" applyAlignment="1">
      <alignment horizontal="center" vertical="center"/>
    </xf>
    <xf numFmtId="0" fontId="5" fillId="0" borderId="15" xfId="1" applyFont="1" applyBorder="1" applyAlignment="1">
      <alignment horizontal="left" vertical="center" wrapText="1"/>
    </xf>
    <xf numFmtId="0" fontId="5" fillId="0" borderId="15" xfId="0" applyFont="1" applyBorder="1" applyAlignment="1">
      <alignment horizontal="center" vertical="center"/>
    </xf>
    <xf numFmtId="4" fontId="5" fillId="0" borderId="15" xfId="1" applyNumberFormat="1" applyFont="1" applyBorder="1" applyAlignment="1">
      <alignment horizontal="center" vertical="center"/>
    </xf>
    <xf numFmtId="164" fontId="5" fillId="0" borderId="15" xfId="0" applyNumberFormat="1" applyFont="1" applyBorder="1" applyAlignment="1">
      <alignment horizontal="center" vertical="center"/>
    </xf>
    <xf numFmtId="0" fontId="5" fillId="0" borderId="16" xfId="0" applyFont="1" applyBorder="1" applyAlignment="1">
      <alignment vertical="center"/>
    </xf>
    <xf numFmtId="49" fontId="5" fillId="0" borderId="14" xfId="1" applyNumberFormat="1" applyFont="1" applyBorder="1" applyAlignment="1">
      <alignment vertical="center"/>
    </xf>
    <xf numFmtId="49" fontId="5" fillId="0" borderId="15" xfId="1" applyNumberFormat="1" applyFont="1" applyBorder="1" applyAlignment="1">
      <alignment vertical="center"/>
    </xf>
    <xf numFmtId="164" fontId="5" fillId="0" borderId="15" xfId="1" applyNumberFormat="1" applyFont="1" applyBorder="1" applyAlignment="1">
      <alignment vertical="center"/>
    </xf>
    <xf numFmtId="49" fontId="5" fillId="0" borderId="16" xfId="1" applyNumberFormat="1" applyFont="1" applyBorder="1" applyAlignment="1">
      <alignment vertical="center"/>
    </xf>
    <xf numFmtId="0" fontId="5" fillId="0" borderId="15" xfId="0" applyFont="1" applyBorder="1" applyAlignment="1">
      <alignment vertical="center" wrapText="1"/>
    </xf>
    <xf numFmtId="4" fontId="5" fillId="0" borderId="15" xfId="0" applyNumberFormat="1" applyFont="1" applyBorder="1" applyAlignment="1">
      <alignment horizontal="center" vertical="center"/>
    </xf>
    <xf numFmtId="0" fontId="5" fillId="0" borderId="16" xfId="0" applyFont="1" applyBorder="1"/>
    <xf numFmtId="49" fontId="4" fillId="0" borderId="15" xfId="1" applyNumberFormat="1" applyFont="1" applyBorder="1" applyAlignment="1">
      <alignment vertical="center"/>
    </xf>
    <xf numFmtId="164" fontId="4" fillId="0" borderId="15" xfId="1" applyNumberFormat="1" applyFont="1" applyBorder="1" applyAlignment="1">
      <alignment vertical="center"/>
    </xf>
    <xf numFmtId="49" fontId="4" fillId="0" borderId="16" xfId="1" applyNumberFormat="1" applyFont="1" applyBorder="1" applyAlignment="1">
      <alignment vertical="center"/>
    </xf>
    <xf numFmtId="49" fontId="5" fillId="0" borderId="14" xfId="0" applyNumberFormat="1" applyFont="1" applyBorder="1" applyAlignment="1">
      <alignment horizontal="center" vertical="center"/>
    </xf>
    <xf numFmtId="49" fontId="5" fillId="0" borderId="15" xfId="0" applyNumberFormat="1" applyFont="1" applyBorder="1" applyAlignment="1">
      <alignment horizontal="left" vertical="center" wrapText="1"/>
    </xf>
    <xf numFmtId="49" fontId="5" fillId="0" borderId="27" xfId="0" applyNumberFormat="1" applyFont="1" applyBorder="1" applyAlignment="1">
      <alignment horizontal="left" vertical="center" wrapText="1"/>
    </xf>
    <xf numFmtId="164" fontId="5" fillId="0" borderId="0" xfId="0" applyNumberFormat="1" applyFont="1" applyAlignment="1">
      <alignment horizontal="center" vertical="center"/>
    </xf>
    <xf numFmtId="164" fontId="5" fillId="0" borderId="0" xfId="0" applyNumberFormat="1" applyFont="1"/>
    <xf numFmtId="164" fontId="4" fillId="0" borderId="0" xfId="0" applyNumberFormat="1" applyFont="1" applyAlignment="1">
      <alignment vertical="center"/>
    </xf>
    <xf numFmtId="164" fontId="4" fillId="4" borderId="5" xfId="0" applyNumberFormat="1" applyFont="1" applyFill="1" applyBorder="1" applyAlignment="1">
      <alignment horizontal="right"/>
    </xf>
    <xf numFmtId="0" fontId="4" fillId="4" borderId="5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 vertical="center"/>
    </xf>
    <xf numFmtId="0" fontId="5" fillId="0" borderId="15" xfId="0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left" vertical="center" wrapText="1"/>
    </xf>
    <xf numFmtId="49" fontId="5" fillId="0" borderId="28" xfId="0" applyNumberFormat="1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 wrapText="1"/>
    </xf>
    <xf numFmtId="4" fontId="5" fillId="0" borderId="30" xfId="1" applyNumberFormat="1" applyFont="1" applyBorder="1" applyAlignment="1">
      <alignment horizontal="center" vertical="center"/>
    </xf>
    <xf numFmtId="164" fontId="5" fillId="0" borderId="30" xfId="0" applyNumberFormat="1" applyFont="1" applyBorder="1" applyAlignment="1">
      <alignment horizontal="center" vertical="center"/>
    </xf>
    <xf numFmtId="164" fontId="5" fillId="0" borderId="31" xfId="0" applyNumberFormat="1" applyFont="1" applyBorder="1" applyAlignment="1">
      <alignment horizontal="center" vertical="center"/>
    </xf>
    <xf numFmtId="0" fontId="5" fillId="0" borderId="29" xfId="0" applyFont="1" applyBorder="1"/>
    <xf numFmtId="0" fontId="5" fillId="0" borderId="15" xfId="0" applyFont="1" applyBorder="1" applyAlignment="1">
      <alignment horizontal="left" vertical="top" wrapText="1"/>
    </xf>
    <xf numFmtId="4" fontId="5" fillId="0" borderId="15" xfId="0" applyNumberFormat="1" applyFont="1" applyBorder="1" applyAlignment="1">
      <alignment vertical="center"/>
    </xf>
    <xf numFmtId="49" fontId="4" fillId="4" borderId="17" xfId="0" applyNumberFormat="1" applyFont="1" applyFill="1" applyBorder="1" applyAlignment="1">
      <alignment horizontal="center" vertical="center"/>
    </xf>
    <xf numFmtId="49" fontId="4" fillId="4" borderId="22" xfId="0" applyNumberFormat="1" applyFont="1" applyFill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8" fillId="0" borderId="32" xfId="0" applyFont="1" applyBorder="1" applyAlignment="1">
      <alignment vertical="center"/>
    </xf>
    <xf numFmtId="0" fontId="11" fillId="0" borderId="0" xfId="0" applyFont="1"/>
    <xf numFmtId="164" fontId="0" fillId="0" borderId="0" xfId="0" applyNumberFormat="1"/>
    <xf numFmtId="0" fontId="9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164" fontId="13" fillId="0" borderId="0" xfId="0" applyNumberFormat="1" applyFont="1" applyAlignment="1">
      <alignment horizontal="center" vertical="center"/>
    </xf>
    <xf numFmtId="164" fontId="13" fillId="0" borderId="0" xfId="0" applyNumberFormat="1" applyFont="1"/>
    <xf numFmtId="0" fontId="9" fillId="0" borderId="0" xfId="0" applyFont="1"/>
    <xf numFmtId="0" fontId="14" fillId="0" borderId="0" xfId="0" applyFont="1"/>
    <xf numFmtId="164" fontId="9" fillId="0" borderId="0" xfId="0" applyNumberFormat="1" applyFont="1" applyAlignment="1">
      <alignment vertical="center"/>
    </xf>
    <xf numFmtId="164" fontId="14" fillId="0" borderId="0" xfId="0" applyNumberFormat="1" applyFont="1" applyAlignment="1">
      <alignment vertical="center"/>
    </xf>
    <xf numFmtId="164" fontId="14" fillId="0" borderId="0" xfId="0" applyNumberFormat="1" applyFont="1"/>
    <xf numFmtId="164" fontId="9" fillId="4" borderId="5" xfId="0" applyNumberFormat="1" applyFont="1" applyFill="1" applyBorder="1" applyAlignment="1">
      <alignment horizontal="right"/>
    </xf>
    <xf numFmtId="0" fontId="9" fillId="4" borderId="5" xfId="0" applyFont="1" applyFill="1" applyBorder="1" applyAlignment="1">
      <alignment horizontal="center"/>
    </xf>
    <xf numFmtId="0" fontId="9" fillId="2" borderId="9" xfId="0" applyFont="1" applyFill="1" applyBorder="1" applyAlignment="1">
      <alignment horizontal="center" vertical="center"/>
    </xf>
    <xf numFmtId="4" fontId="9" fillId="3" borderId="13" xfId="0" applyNumberFormat="1" applyFont="1" applyFill="1" applyBorder="1" applyAlignment="1">
      <alignment horizontal="center" vertical="center"/>
    </xf>
    <xf numFmtId="0" fontId="10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164" fontId="9" fillId="0" borderId="15" xfId="0" applyNumberFormat="1" applyFont="1" applyBorder="1" applyAlignment="1">
      <alignment vertical="center"/>
    </xf>
    <xf numFmtId="0" fontId="9" fillId="0" borderId="16" xfId="0" applyFont="1" applyBorder="1" applyAlignment="1">
      <alignment vertical="center"/>
    </xf>
    <xf numFmtId="49" fontId="10" fillId="0" borderId="14" xfId="1" applyNumberFormat="1" applyFont="1" applyBorder="1" applyAlignment="1">
      <alignment horizontal="center" vertical="center"/>
    </xf>
    <xf numFmtId="0" fontId="10" fillId="0" borderId="15" xfId="1" applyFont="1" applyBorder="1" applyAlignment="1">
      <alignment horizontal="left" vertical="center" wrapText="1"/>
    </xf>
    <xf numFmtId="0" fontId="10" fillId="0" borderId="15" xfId="0" applyFont="1" applyBorder="1" applyAlignment="1">
      <alignment horizontal="center" vertical="center"/>
    </xf>
    <xf numFmtId="4" fontId="10" fillId="0" borderId="15" xfId="1" applyNumberFormat="1" applyFont="1" applyBorder="1" applyAlignment="1">
      <alignment horizontal="center" vertical="center"/>
    </xf>
    <xf numFmtId="164" fontId="10" fillId="0" borderId="15" xfId="0" applyNumberFormat="1" applyFont="1" applyBorder="1" applyAlignment="1">
      <alignment horizontal="center" vertical="center"/>
    </xf>
    <xf numFmtId="0" fontId="10" fillId="0" borderId="16" xfId="0" applyFont="1" applyBorder="1" applyAlignment="1">
      <alignment vertical="center"/>
    </xf>
    <xf numFmtId="0" fontId="10" fillId="0" borderId="14" xfId="0" applyFont="1" applyBorder="1" applyAlignment="1">
      <alignment horizontal="center" vertical="center"/>
    </xf>
    <xf numFmtId="0" fontId="10" fillId="0" borderId="15" xfId="0" applyFont="1" applyBorder="1" applyAlignment="1">
      <alignment vertical="center" wrapText="1"/>
    </xf>
    <xf numFmtId="4" fontId="10" fillId="0" borderId="15" xfId="0" applyNumberFormat="1" applyFont="1" applyBorder="1" applyAlignment="1">
      <alignment horizontal="center" vertical="center"/>
    </xf>
    <xf numFmtId="0" fontId="10" fillId="0" borderId="16" xfId="0" applyFont="1" applyBorder="1"/>
    <xf numFmtId="4" fontId="9" fillId="2" borderId="13" xfId="0" applyNumberFormat="1" applyFont="1" applyFill="1" applyBorder="1" applyAlignment="1">
      <alignment horizontal="center" vertical="center"/>
    </xf>
    <xf numFmtId="49" fontId="10" fillId="0" borderId="14" xfId="0" applyNumberFormat="1" applyFont="1" applyBorder="1" applyAlignment="1">
      <alignment horizontal="center" vertical="center"/>
    </xf>
    <xf numFmtId="49" fontId="10" fillId="0" borderId="15" xfId="0" applyNumberFormat="1" applyFont="1" applyBorder="1" applyAlignment="1">
      <alignment horizontal="left" vertical="center" wrapText="1"/>
    </xf>
    <xf numFmtId="49" fontId="10" fillId="0" borderId="14" xfId="1" applyNumberFormat="1" applyFont="1" applyBorder="1" applyAlignment="1">
      <alignment vertical="center"/>
    </xf>
    <xf numFmtId="49" fontId="9" fillId="0" borderId="15" xfId="1" applyNumberFormat="1" applyFont="1" applyBorder="1" applyAlignment="1">
      <alignment vertical="center"/>
    </xf>
    <xf numFmtId="164" fontId="9" fillId="0" borderId="15" xfId="1" applyNumberFormat="1" applyFont="1" applyBorder="1" applyAlignment="1">
      <alignment vertical="center"/>
    </xf>
    <xf numFmtId="49" fontId="9" fillId="0" borderId="16" xfId="1" applyNumberFormat="1" applyFont="1" applyBorder="1" applyAlignment="1">
      <alignment vertical="center"/>
    </xf>
    <xf numFmtId="49" fontId="10" fillId="0" borderId="27" xfId="0" applyNumberFormat="1" applyFont="1" applyBorder="1" applyAlignment="1">
      <alignment horizontal="left" vertical="center" wrapText="1"/>
    </xf>
    <xf numFmtId="49" fontId="15" fillId="0" borderId="15" xfId="0" applyNumberFormat="1" applyFont="1" applyBorder="1" applyAlignment="1">
      <alignment horizontal="left" vertical="center" wrapText="1"/>
    </xf>
    <xf numFmtId="49" fontId="10" fillId="0" borderId="33" xfId="0" applyNumberFormat="1" applyFont="1" applyBorder="1" applyAlignment="1">
      <alignment horizontal="center" vertical="center"/>
    </xf>
    <xf numFmtId="49" fontId="10" fillId="0" borderId="34" xfId="0" applyNumberFormat="1" applyFont="1" applyBorder="1" applyAlignment="1">
      <alignment horizontal="left" vertical="center" wrapText="1"/>
    </xf>
    <xf numFmtId="0" fontId="10" fillId="0" borderId="34" xfId="0" applyFont="1" applyBorder="1" applyAlignment="1">
      <alignment horizontal="center" vertical="center"/>
    </xf>
    <xf numFmtId="4" fontId="10" fillId="0" borderId="34" xfId="1" applyNumberFormat="1" applyFont="1" applyBorder="1" applyAlignment="1">
      <alignment horizontal="center" vertical="center"/>
    </xf>
    <xf numFmtId="164" fontId="10" fillId="0" borderId="34" xfId="0" applyNumberFormat="1" applyFont="1" applyBorder="1" applyAlignment="1">
      <alignment horizontal="center" vertical="center"/>
    </xf>
    <xf numFmtId="0" fontId="10" fillId="0" borderId="35" xfId="0" applyFont="1" applyBorder="1"/>
    <xf numFmtId="0" fontId="10" fillId="0" borderId="15" xfId="0" applyFont="1" applyBorder="1" applyAlignment="1">
      <alignment horizontal="center" vertical="center" wrapText="1"/>
    </xf>
    <xf numFmtId="49" fontId="10" fillId="0" borderId="39" xfId="0" applyNumberFormat="1" applyFont="1" applyBorder="1" applyAlignment="1">
      <alignment horizontal="left" vertical="center" wrapText="1"/>
    </xf>
    <xf numFmtId="49" fontId="10" fillId="0" borderId="40" xfId="0" applyNumberFormat="1" applyFont="1" applyBorder="1" applyAlignment="1">
      <alignment horizontal="center" vertical="center"/>
    </xf>
    <xf numFmtId="49" fontId="10" fillId="0" borderId="41" xfId="0" applyNumberFormat="1" applyFont="1" applyBorder="1" applyAlignment="1">
      <alignment horizontal="left" vertical="center" wrapText="1"/>
    </xf>
    <xf numFmtId="0" fontId="10" fillId="0" borderId="41" xfId="0" applyFont="1" applyBorder="1" applyAlignment="1">
      <alignment horizontal="center" vertical="center"/>
    </xf>
    <xf numFmtId="4" fontId="10" fillId="0" borderId="41" xfId="1" applyNumberFormat="1" applyFont="1" applyBorder="1" applyAlignment="1">
      <alignment horizontal="center" vertical="center"/>
    </xf>
    <xf numFmtId="164" fontId="10" fillId="0" borderId="41" xfId="0" applyNumberFormat="1" applyFont="1" applyBorder="1" applyAlignment="1">
      <alignment horizontal="center" vertical="center"/>
    </xf>
    <xf numFmtId="0" fontId="10" fillId="0" borderId="42" xfId="0" applyFont="1" applyBorder="1"/>
    <xf numFmtId="49" fontId="10" fillId="0" borderId="6" xfId="0" applyNumberFormat="1" applyFont="1" applyBorder="1" applyAlignment="1">
      <alignment horizontal="center" vertical="center"/>
    </xf>
    <xf numFmtId="164" fontId="10" fillId="0" borderId="7" xfId="0" applyNumberFormat="1" applyFont="1" applyBorder="1" applyAlignment="1">
      <alignment horizontal="center" vertical="center"/>
    </xf>
    <xf numFmtId="0" fontId="10" fillId="0" borderId="8" xfId="0" applyFont="1" applyBorder="1"/>
    <xf numFmtId="49" fontId="10" fillId="0" borderId="34" xfId="0" applyNumberFormat="1" applyFont="1" applyBorder="1" applyAlignment="1">
      <alignment horizontal="center" vertical="center"/>
    </xf>
    <xf numFmtId="49" fontId="9" fillId="4" borderId="17" xfId="0" applyNumberFormat="1" applyFont="1" applyFill="1" applyBorder="1" applyAlignment="1">
      <alignment horizontal="center" vertical="center"/>
    </xf>
    <xf numFmtId="49" fontId="9" fillId="4" borderId="22" xfId="0" applyNumberFormat="1" applyFont="1" applyFill="1" applyBorder="1" applyAlignment="1">
      <alignment horizontal="center" vertical="center"/>
    </xf>
    <xf numFmtId="0" fontId="18" fillId="0" borderId="0" xfId="0" applyFont="1"/>
    <xf numFmtId="0" fontId="19" fillId="0" borderId="0" xfId="0" applyFont="1"/>
    <xf numFmtId="164" fontId="19" fillId="0" borderId="0" xfId="0" applyNumberFormat="1" applyFont="1"/>
    <xf numFmtId="0" fontId="20" fillId="0" borderId="0" xfId="0" applyFont="1" applyAlignment="1">
      <alignment vertical="center"/>
    </xf>
    <xf numFmtId="164" fontId="21" fillId="0" borderId="0" xfId="0" applyNumberFormat="1" applyFont="1" applyAlignment="1">
      <alignment horizontal="center" vertical="center"/>
    </xf>
    <xf numFmtId="164" fontId="21" fillId="0" borderId="0" xfId="0" applyNumberFormat="1" applyFont="1"/>
    <xf numFmtId="0" fontId="20" fillId="0" borderId="0" xfId="0" applyFont="1"/>
    <xf numFmtId="164" fontId="20" fillId="0" borderId="0" xfId="0" applyNumberFormat="1" applyFont="1" applyAlignment="1">
      <alignment vertical="center"/>
    </xf>
    <xf numFmtId="164" fontId="20" fillId="0" borderId="0" xfId="0" applyNumberFormat="1" applyFont="1"/>
    <xf numFmtId="164" fontId="20" fillId="4" borderId="5" xfId="0" applyNumberFormat="1" applyFont="1" applyFill="1" applyBorder="1" applyAlignment="1">
      <alignment horizontal="right"/>
    </xf>
    <xf numFmtId="0" fontId="20" fillId="4" borderId="5" xfId="0" applyFont="1" applyFill="1" applyBorder="1" applyAlignment="1">
      <alignment horizontal="center"/>
    </xf>
    <xf numFmtId="0" fontId="20" fillId="2" borderId="9" xfId="0" applyFont="1" applyFill="1" applyBorder="1" applyAlignment="1">
      <alignment horizontal="center" vertical="center"/>
    </xf>
    <xf numFmtId="4" fontId="20" fillId="3" borderId="13" xfId="0" applyNumberFormat="1" applyFont="1" applyFill="1" applyBorder="1" applyAlignment="1">
      <alignment horizontal="center" vertical="center"/>
    </xf>
    <xf numFmtId="0" fontId="21" fillId="0" borderId="14" xfId="0" applyFont="1" applyBorder="1" applyAlignment="1">
      <alignment vertical="center"/>
    </xf>
    <xf numFmtId="0" fontId="20" fillId="0" borderId="15" xfId="0" applyFont="1" applyBorder="1" applyAlignment="1">
      <alignment vertical="center"/>
    </xf>
    <xf numFmtId="164" fontId="20" fillId="0" borderId="15" xfId="0" applyNumberFormat="1" applyFont="1" applyBorder="1" applyAlignment="1">
      <alignment vertical="center"/>
    </xf>
    <xf numFmtId="0" fontId="20" fillId="0" borderId="16" xfId="0" applyFont="1" applyBorder="1" applyAlignment="1">
      <alignment vertical="center"/>
    </xf>
    <xf numFmtId="49" fontId="21" fillId="0" borderId="14" xfId="1" applyNumberFormat="1" applyFont="1" applyBorder="1" applyAlignment="1">
      <alignment horizontal="center" vertical="center"/>
    </xf>
    <xf numFmtId="0" fontId="21" fillId="0" borderId="15" xfId="1" applyFont="1" applyBorder="1" applyAlignment="1">
      <alignment horizontal="left" vertical="center" wrapText="1"/>
    </xf>
    <xf numFmtId="0" fontId="21" fillId="0" borderId="15" xfId="0" applyFont="1" applyBorder="1" applyAlignment="1">
      <alignment horizontal="center" vertical="center"/>
    </xf>
    <xf numFmtId="4" fontId="21" fillId="0" borderId="15" xfId="1" applyNumberFormat="1" applyFont="1" applyBorder="1" applyAlignment="1">
      <alignment horizontal="center" vertical="center"/>
    </xf>
    <xf numFmtId="164" fontId="21" fillId="0" borderId="15" xfId="0" applyNumberFormat="1" applyFont="1" applyBorder="1" applyAlignment="1">
      <alignment horizontal="center" vertical="center"/>
    </xf>
    <xf numFmtId="0" fontId="21" fillId="0" borderId="16" xfId="0" applyFont="1" applyBorder="1" applyAlignment="1">
      <alignment vertical="center"/>
    </xf>
    <xf numFmtId="49" fontId="21" fillId="0" borderId="14" xfId="1" applyNumberFormat="1" applyFont="1" applyBorder="1" applyAlignment="1">
      <alignment vertical="center"/>
    </xf>
    <xf numFmtId="49" fontId="21" fillId="0" borderId="15" xfId="1" applyNumberFormat="1" applyFont="1" applyBorder="1" applyAlignment="1">
      <alignment vertical="center"/>
    </xf>
    <xf numFmtId="164" fontId="21" fillId="0" borderId="15" xfId="1" applyNumberFormat="1" applyFont="1" applyBorder="1" applyAlignment="1">
      <alignment vertical="center"/>
    </xf>
    <xf numFmtId="49" fontId="21" fillId="0" borderId="16" xfId="1" applyNumberFormat="1" applyFont="1" applyBorder="1" applyAlignment="1">
      <alignment vertical="center"/>
    </xf>
    <xf numFmtId="0" fontId="21" fillId="0" borderId="15" xfId="0" applyFont="1" applyBorder="1" applyAlignment="1">
      <alignment vertical="center" wrapText="1"/>
    </xf>
    <xf numFmtId="4" fontId="21" fillId="0" borderId="15" xfId="0" applyNumberFormat="1" applyFont="1" applyBorder="1" applyAlignment="1">
      <alignment horizontal="center" vertical="center"/>
    </xf>
    <xf numFmtId="0" fontId="21" fillId="0" borderId="16" xfId="0" applyFont="1" applyBorder="1"/>
    <xf numFmtId="49" fontId="20" fillId="0" borderId="15" xfId="1" applyNumberFormat="1" applyFont="1" applyBorder="1" applyAlignment="1">
      <alignment vertical="center"/>
    </xf>
    <xf numFmtId="164" fontId="20" fillId="0" borderId="15" xfId="1" applyNumberFormat="1" applyFont="1" applyBorder="1" applyAlignment="1">
      <alignment vertical="center"/>
    </xf>
    <xf numFmtId="49" fontId="20" fillId="0" borderId="16" xfId="1" applyNumberFormat="1" applyFont="1" applyBorder="1" applyAlignment="1">
      <alignment vertical="center"/>
    </xf>
    <xf numFmtId="49" fontId="21" fillId="0" borderId="14" xfId="0" applyNumberFormat="1" applyFont="1" applyBorder="1" applyAlignment="1">
      <alignment horizontal="center" vertical="center"/>
    </xf>
    <xf numFmtId="49" fontId="21" fillId="0" borderId="15" xfId="0" applyNumberFormat="1" applyFont="1" applyBorder="1" applyAlignment="1">
      <alignment horizontal="left" vertical="center" wrapText="1"/>
    </xf>
    <xf numFmtId="49" fontId="21" fillId="0" borderId="28" xfId="0" applyNumberFormat="1" applyFont="1" applyBorder="1" applyAlignment="1">
      <alignment horizontal="center" vertical="center"/>
    </xf>
    <xf numFmtId="49" fontId="21" fillId="0" borderId="27" xfId="0" applyNumberFormat="1" applyFont="1" applyBorder="1" applyAlignment="1">
      <alignment horizontal="left" vertical="center" wrapText="1"/>
    </xf>
    <xf numFmtId="0" fontId="21" fillId="0" borderId="30" xfId="0" applyFont="1" applyBorder="1" applyAlignment="1">
      <alignment horizontal="center" vertical="center"/>
    </xf>
    <xf numFmtId="4" fontId="21" fillId="0" borderId="30" xfId="1" applyNumberFormat="1" applyFont="1" applyBorder="1" applyAlignment="1">
      <alignment horizontal="center" vertical="center"/>
    </xf>
    <xf numFmtId="164" fontId="21" fillId="0" borderId="30" xfId="0" applyNumberFormat="1" applyFont="1" applyBorder="1" applyAlignment="1">
      <alignment horizontal="center" vertical="center"/>
    </xf>
    <xf numFmtId="164" fontId="21" fillId="0" borderId="31" xfId="0" applyNumberFormat="1" applyFont="1" applyBorder="1" applyAlignment="1">
      <alignment horizontal="center" vertical="center"/>
    </xf>
    <xf numFmtId="0" fontId="21" fillId="0" borderId="29" xfId="0" applyFont="1" applyBorder="1"/>
    <xf numFmtId="0" fontId="21" fillId="0" borderId="15" xfId="0" applyFont="1" applyBorder="1" applyAlignment="1">
      <alignment horizontal="center" vertical="center" wrapText="1"/>
    </xf>
    <xf numFmtId="49" fontId="25" fillId="0" borderId="15" xfId="0" applyNumberFormat="1" applyFont="1" applyBorder="1" applyAlignment="1">
      <alignment horizontal="left" vertical="center" wrapText="1"/>
    </xf>
    <xf numFmtId="49" fontId="21" fillId="0" borderId="39" xfId="0" applyNumberFormat="1" applyFont="1" applyBorder="1" applyAlignment="1">
      <alignment horizontal="left" vertical="center" wrapText="1"/>
    </xf>
    <xf numFmtId="0" fontId="21" fillId="0" borderId="30" xfId="0" applyFont="1" applyBorder="1" applyAlignment="1">
      <alignment horizontal="center" vertical="center" wrapText="1"/>
    </xf>
    <xf numFmtId="0" fontId="21" fillId="5" borderId="15" xfId="0" applyFont="1" applyFill="1" applyBorder="1" applyAlignment="1">
      <alignment horizontal="center" vertical="center"/>
    </xf>
    <xf numFmtId="0" fontId="21" fillId="0" borderId="15" xfId="0" applyFont="1" applyBorder="1" applyAlignment="1">
      <alignment horizontal="left" vertical="top" wrapText="1"/>
    </xf>
    <xf numFmtId="4" fontId="21" fillId="0" borderId="15" xfId="0" applyNumberFormat="1" applyFont="1" applyBorder="1" applyAlignment="1">
      <alignment vertical="center"/>
    </xf>
    <xf numFmtId="49" fontId="20" fillId="4" borderId="17" xfId="0" applyNumberFormat="1" applyFont="1" applyFill="1" applyBorder="1" applyAlignment="1">
      <alignment horizontal="center" vertical="center"/>
    </xf>
    <xf numFmtId="49" fontId="20" fillId="4" borderId="22" xfId="0" applyNumberFormat="1" applyFont="1" applyFill="1" applyBorder="1" applyAlignment="1">
      <alignment horizontal="center" vertical="center"/>
    </xf>
    <xf numFmtId="0" fontId="20" fillId="0" borderId="28" xfId="0" applyFont="1" applyBorder="1" applyAlignment="1">
      <alignment horizontal="center" vertical="center"/>
    </xf>
    <xf numFmtId="0" fontId="20" fillId="0" borderId="27" xfId="1" applyFont="1" applyBorder="1" applyAlignment="1">
      <alignment horizontal="left" vertical="center" wrapText="1"/>
    </xf>
    <xf numFmtId="0" fontId="20" fillId="0" borderId="30" xfId="1" applyFont="1" applyBorder="1" applyAlignment="1">
      <alignment horizontal="left" vertical="center" wrapText="1"/>
    </xf>
    <xf numFmtId="0" fontId="20" fillId="0" borderId="31" xfId="1" applyFont="1" applyBorder="1" applyAlignment="1">
      <alignment horizontal="left" vertical="center" wrapText="1"/>
    </xf>
    <xf numFmtId="4" fontId="20" fillId="0" borderId="29" xfId="0" applyNumberFormat="1" applyFont="1" applyBorder="1" applyAlignment="1">
      <alignment horizontal="center" vertical="center"/>
    </xf>
    <xf numFmtId="0" fontId="21" fillId="5" borderId="30" xfId="0" applyFont="1" applyFill="1" applyBorder="1" applyAlignment="1">
      <alignment horizontal="center" vertical="center"/>
    </xf>
    <xf numFmtId="0" fontId="21" fillId="0" borderId="43" xfId="0" applyFont="1" applyBorder="1"/>
    <xf numFmtId="49" fontId="21" fillId="5" borderId="39" xfId="0" applyNumberFormat="1" applyFont="1" applyFill="1" applyBorder="1" applyAlignment="1">
      <alignment horizontal="left" vertical="center" wrapText="1"/>
    </xf>
    <xf numFmtId="4" fontId="21" fillId="5" borderId="15" xfId="1" applyNumberFormat="1" applyFont="1" applyFill="1" applyBorder="1" applyAlignment="1">
      <alignment horizontal="center" vertical="center"/>
    </xf>
    <xf numFmtId="49" fontId="9" fillId="2" borderId="37" xfId="0" applyNumberFormat="1" applyFont="1" applyFill="1" applyBorder="1" applyAlignment="1">
      <alignment horizontal="center" vertical="center"/>
    </xf>
    <xf numFmtId="0" fontId="9" fillId="6" borderId="36" xfId="1" applyFont="1" applyFill="1" applyBorder="1" applyAlignment="1">
      <alignment vertical="center" wrapText="1"/>
    </xf>
    <xf numFmtId="0" fontId="9" fillId="6" borderId="37" xfId="1" applyFont="1" applyFill="1" applyBorder="1" applyAlignment="1">
      <alignment vertical="center" wrapText="1"/>
    </xf>
    <xf numFmtId="0" fontId="9" fillId="6" borderId="38" xfId="1" applyFont="1" applyFill="1" applyBorder="1" applyAlignment="1">
      <alignment vertical="center" wrapText="1"/>
    </xf>
    <xf numFmtId="49" fontId="10" fillId="0" borderId="44" xfId="0" applyNumberFormat="1" applyFont="1" applyBorder="1" applyAlignment="1">
      <alignment horizontal="center" vertical="center"/>
    </xf>
    <xf numFmtId="49" fontId="10" fillId="0" borderId="44" xfId="0" applyNumberFormat="1" applyFont="1" applyBorder="1" applyAlignment="1">
      <alignment horizontal="left" vertical="center" wrapText="1"/>
    </xf>
    <xf numFmtId="49" fontId="10" fillId="0" borderId="42" xfId="0" applyNumberFormat="1" applyFont="1" applyBorder="1" applyAlignment="1">
      <alignment horizontal="left" vertical="center" wrapText="1"/>
    </xf>
    <xf numFmtId="49" fontId="10" fillId="0" borderId="45" xfId="0" applyNumberFormat="1" applyFont="1" applyBorder="1" applyAlignment="1">
      <alignment horizontal="center" vertical="center"/>
    </xf>
    <xf numFmtId="49" fontId="10" fillId="0" borderId="7" xfId="0" applyNumberFormat="1" applyFont="1" applyBorder="1" applyAlignment="1">
      <alignment horizontal="center" vertical="center" wrapText="1"/>
    </xf>
    <xf numFmtId="2" fontId="10" fillId="0" borderId="7" xfId="0" applyNumberFormat="1" applyFont="1" applyBorder="1" applyAlignment="1">
      <alignment horizontal="center" vertical="center" wrapText="1"/>
    </xf>
    <xf numFmtId="49" fontId="10" fillId="0" borderId="7" xfId="0" applyNumberFormat="1" applyFont="1" applyBorder="1" applyAlignment="1">
      <alignment horizontal="left" vertical="center" wrapText="1"/>
    </xf>
    <xf numFmtId="49" fontId="10" fillId="0" borderId="16" xfId="0" applyNumberFormat="1" applyFont="1" applyBorder="1" applyAlignment="1">
      <alignment horizontal="left" vertical="center" wrapText="1"/>
    </xf>
    <xf numFmtId="0" fontId="0" fillId="0" borderId="32" xfId="0" applyBorder="1" applyAlignment="1">
      <alignment horizontal="center"/>
    </xf>
    <xf numFmtId="0" fontId="0" fillId="0" borderId="0" xfId="0" applyAlignment="1">
      <alignment horizontal="center"/>
    </xf>
    <xf numFmtId="0" fontId="11" fillId="0" borderId="32" xfId="0" applyFont="1" applyBorder="1" applyAlignment="1">
      <alignment horizontal="center"/>
    </xf>
    <xf numFmtId="0" fontId="11" fillId="0" borderId="32" xfId="0" applyFont="1" applyBorder="1"/>
    <xf numFmtId="0" fontId="28" fillId="0" borderId="0" xfId="0" applyFont="1"/>
    <xf numFmtId="164" fontId="28" fillId="0" borderId="0" xfId="0" applyNumberFormat="1" applyFont="1" applyAlignment="1">
      <alignment vertical="center"/>
    </xf>
    <xf numFmtId="0" fontId="28" fillId="0" borderId="0" xfId="0" applyFont="1" applyAlignment="1">
      <alignment vertical="center"/>
    </xf>
    <xf numFmtId="164" fontId="29" fillId="0" borderId="0" xfId="0" applyNumberFormat="1" applyFont="1" applyAlignment="1">
      <alignment horizontal="center" vertical="center"/>
    </xf>
    <xf numFmtId="164" fontId="28" fillId="0" borderId="0" xfId="0" applyNumberFormat="1" applyFont="1"/>
    <xf numFmtId="164" fontId="28" fillId="0" borderId="5" xfId="0" applyNumberFormat="1" applyFont="1" applyBorder="1" applyAlignment="1">
      <alignment horizontal="right"/>
    </xf>
    <xf numFmtId="0" fontId="28" fillId="0" borderId="5" xfId="0" applyFont="1" applyBorder="1" applyAlignment="1">
      <alignment horizontal="center"/>
    </xf>
    <xf numFmtId="0" fontId="28" fillId="0" borderId="5" xfId="0" applyFont="1" applyBorder="1" applyAlignment="1">
      <alignment horizontal="center" vertical="center"/>
    </xf>
    <xf numFmtId="4" fontId="28" fillId="0" borderId="5" xfId="0" applyNumberFormat="1" applyFont="1" applyBorder="1" applyAlignment="1">
      <alignment horizontal="center" vertical="center"/>
    </xf>
    <xf numFmtId="0" fontId="30" fillId="0" borderId="0" xfId="0" applyFont="1" applyAlignment="1">
      <alignment horizontal="left" vertical="center"/>
    </xf>
    <xf numFmtId="0" fontId="31" fillId="0" borderId="0" xfId="0" applyFont="1"/>
    <xf numFmtId="0" fontId="28" fillId="0" borderId="46" xfId="0" applyFont="1" applyBorder="1" applyAlignment="1">
      <alignment vertical="center"/>
    </xf>
    <xf numFmtId="49" fontId="28" fillId="0" borderId="0" xfId="1" applyNumberFormat="1" applyFont="1" applyAlignment="1">
      <alignment horizontal="left" vertical="center"/>
    </xf>
    <xf numFmtId="0" fontId="30" fillId="0" borderId="15" xfId="0" applyFont="1" applyBorder="1" applyAlignment="1">
      <alignment horizontal="center" vertical="center"/>
    </xf>
    <xf numFmtId="4" fontId="30" fillId="0" borderId="15" xfId="1" applyNumberFormat="1" applyFont="1" applyBorder="1" applyAlignment="1">
      <alignment horizontal="center" vertical="center"/>
    </xf>
    <xf numFmtId="164" fontId="30" fillId="0" borderId="15" xfId="0" applyNumberFormat="1" applyFont="1" applyBorder="1" applyAlignment="1">
      <alignment horizontal="center" vertical="center"/>
    </xf>
    <xf numFmtId="0" fontId="30" fillId="0" borderId="16" xfId="0" applyFont="1" applyBorder="1" applyAlignment="1">
      <alignment vertical="center"/>
    </xf>
    <xf numFmtId="49" fontId="30" fillId="0" borderId="47" xfId="1" applyNumberFormat="1" applyFont="1" applyBorder="1" applyAlignment="1">
      <alignment vertical="center"/>
    </xf>
    <xf numFmtId="49" fontId="30" fillId="0" borderId="24" xfId="1" applyNumberFormat="1" applyFont="1" applyBorder="1" applyAlignment="1">
      <alignment vertical="center"/>
    </xf>
    <xf numFmtId="164" fontId="30" fillId="0" borderId="24" xfId="1" applyNumberFormat="1" applyFont="1" applyBorder="1" applyAlignment="1">
      <alignment vertical="center"/>
    </xf>
    <xf numFmtId="49" fontId="30" fillId="0" borderId="48" xfId="1" applyNumberFormat="1" applyFont="1" applyBorder="1" applyAlignment="1">
      <alignment vertical="center"/>
    </xf>
    <xf numFmtId="49" fontId="28" fillId="0" borderId="5" xfId="0" applyNumberFormat="1" applyFont="1" applyBorder="1" applyAlignment="1">
      <alignment horizontal="center" vertical="center"/>
    </xf>
    <xf numFmtId="0" fontId="28" fillId="0" borderId="5" xfId="0" applyFont="1" applyBorder="1" applyAlignment="1">
      <alignment horizontal="center" vertical="center"/>
    </xf>
    <xf numFmtId="0" fontId="28" fillId="0" borderId="5" xfId="1" applyFont="1" applyBorder="1" applyAlignment="1">
      <alignment horizontal="left" vertical="center" wrapText="1"/>
    </xf>
    <xf numFmtId="4" fontId="28" fillId="0" borderId="5" xfId="0" applyNumberFormat="1" applyFont="1" applyBorder="1" applyAlignment="1">
      <alignment horizontal="center" vertical="center"/>
    </xf>
    <xf numFmtId="4" fontId="28" fillId="0" borderId="5" xfId="0" applyNumberFormat="1" applyFont="1" applyBorder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28" fillId="0" borderId="0" xfId="0" applyFont="1" applyAlignment="1">
      <alignment horizontal="right" vertical="center"/>
    </xf>
    <xf numFmtId="164" fontId="28" fillId="0" borderId="5" xfId="0" applyNumberFormat="1" applyFont="1" applyBorder="1" applyAlignment="1">
      <alignment horizontal="center" vertical="center" wrapText="1"/>
    </xf>
    <xf numFmtId="3" fontId="20" fillId="4" borderId="21" xfId="0" applyNumberFormat="1" applyFont="1" applyFill="1" applyBorder="1" applyAlignment="1">
      <alignment horizontal="center" vertical="center"/>
    </xf>
    <xf numFmtId="3" fontId="20" fillId="4" borderId="26" xfId="0" applyNumberFormat="1" applyFont="1" applyFill="1" applyBorder="1" applyAlignment="1">
      <alignment horizontal="center" vertical="center"/>
    </xf>
    <xf numFmtId="4" fontId="20" fillId="4" borderId="23" xfId="0" applyNumberFormat="1" applyFont="1" applyFill="1" applyBorder="1" applyAlignment="1">
      <alignment horizontal="center" vertical="center"/>
    </xf>
    <xf numFmtId="4" fontId="20" fillId="4" borderId="24" xfId="0" applyNumberFormat="1" applyFont="1" applyFill="1" applyBorder="1" applyAlignment="1">
      <alignment horizontal="center" vertical="center"/>
    </xf>
    <xf numFmtId="4" fontId="20" fillId="4" borderId="25" xfId="0" applyNumberFormat="1" applyFont="1" applyFill="1" applyBorder="1" applyAlignment="1">
      <alignment horizontal="center" vertical="center"/>
    </xf>
    <xf numFmtId="0" fontId="20" fillId="2" borderId="10" xfId="1" applyFont="1" applyFill="1" applyBorder="1" applyAlignment="1">
      <alignment horizontal="left" vertical="center" wrapText="1"/>
    </xf>
    <xf numFmtId="0" fontId="20" fillId="2" borderId="11" xfId="1" applyFont="1" applyFill="1" applyBorder="1" applyAlignment="1">
      <alignment horizontal="left" vertical="center" wrapText="1"/>
    </xf>
    <xf numFmtId="0" fontId="20" fillId="2" borderId="12" xfId="1" applyFont="1" applyFill="1" applyBorder="1" applyAlignment="1">
      <alignment horizontal="left" vertical="center" wrapText="1"/>
    </xf>
    <xf numFmtId="4" fontId="20" fillId="4" borderId="18" xfId="0" applyNumberFormat="1" applyFont="1" applyFill="1" applyBorder="1" applyAlignment="1">
      <alignment horizontal="center" vertical="center"/>
    </xf>
    <xf numFmtId="4" fontId="20" fillId="4" borderId="19" xfId="0" applyNumberFormat="1" applyFont="1" applyFill="1" applyBorder="1" applyAlignment="1">
      <alignment horizontal="center" vertical="center"/>
    </xf>
    <xf numFmtId="4" fontId="20" fillId="4" borderId="20" xfId="0" applyNumberFormat="1" applyFont="1" applyFill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0" fontId="20" fillId="0" borderId="0" xfId="0" applyFont="1" applyAlignment="1">
      <alignment horizontal="right" vertical="center"/>
    </xf>
    <xf numFmtId="0" fontId="20" fillId="4" borderId="1" xfId="0" applyFont="1" applyFill="1" applyBorder="1" applyAlignment="1">
      <alignment horizontal="center" vertical="center"/>
    </xf>
    <xf numFmtId="0" fontId="20" fillId="4" borderId="4" xfId="0" applyFont="1" applyFill="1" applyBorder="1" applyAlignment="1">
      <alignment horizontal="center" vertical="center"/>
    </xf>
    <xf numFmtId="4" fontId="20" fillId="4" borderId="1" xfId="0" applyNumberFormat="1" applyFont="1" applyFill="1" applyBorder="1" applyAlignment="1">
      <alignment horizontal="center" vertical="center"/>
    </xf>
    <xf numFmtId="4" fontId="20" fillId="4" borderId="4" xfId="0" applyNumberFormat="1" applyFont="1" applyFill="1" applyBorder="1" applyAlignment="1">
      <alignment horizontal="center" vertical="center"/>
    </xf>
    <xf numFmtId="164" fontId="20" fillId="4" borderId="1" xfId="0" applyNumberFormat="1" applyFont="1" applyFill="1" applyBorder="1" applyAlignment="1">
      <alignment horizontal="center" vertical="center" wrapText="1"/>
    </xf>
    <xf numFmtId="164" fontId="20" fillId="4" borderId="4" xfId="0" applyNumberFormat="1" applyFont="1" applyFill="1" applyBorder="1" applyAlignment="1">
      <alignment horizontal="center" vertical="center" wrapText="1"/>
    </xf>
    <xf numFmtId="0" fontId="20" fillId="4" borderId="2" xfId="0" applyFont="1" applyFill="1" applyBorder="1" applyAlignment="1">
      <alignment horizontal="center" vertical="center"/>
    </xf>
    <xf numFmtId="0" fontId="20" fillId="4" borderId="3" xfId="0" applyFont="1" applyFill="1" applyBorder="1" applyAlignment="1">
      <alignment horizontal="center" vertical="center"/>
    </xf>
    <xf numFmtId="0" fontId="9" fillId="2" borderId="10" xfId="1" applyFont="1" applyFill="1" applyBorder="1" applyAlignment="1">
      <alignment horizontal="left" vertical="center" wrapText="1"/>
    </xf>
    <xf numFmtId="0" fontId="9" fillId="2" borderId="11" xfId="1" applyFont="1" applyFill="1" applyBorder="1" applyAlignment="1">
      <alignment horizontal="left" vertical="center" wrapText="1"/>
    </xf>
    <xf numFmtId="0" fontId="9" fillId="2" borderId="12" xfId="1" applyFont="1" applyFill="1" applyBorder="1" applyAlignment="1">
      <alignment horizontal="left" vertical="center" wrapText="1"/>
    </xf>
    <xf numFmtId="4" fontId="9" fillId="4" borderId="18" xfId="0" applyNumberFormat="1" applyFont="1" applyFill="1" applyBorder="1" applyAlignment="1">
      <alignment horizontal="center" vertical="center"/>
    </xf>
    <xf numFmtId="4" fontId="9" fillId="4" borderId="19" xfId="0" applyNumberFormat="1" applyFont="1" applyFill="1" applyBorder="1" applyAlignment="1">
      <alignment horizontal="center" vertical="center"/>
    </xf>
    <xf numFmtId="4" fontId="9" fillId="4" borderId="20" xfId="0" applyNumberFormat="1" applyFont="1" applyFill="1" applyBorder="1" applyAlignment="1">
      <alignment horizontal="center" vertical="center"/>
    </xf>
    <xf numFmtId="4" fontId="9" fillId="4" borderId="21" xfId="0" applyNumberFormat="1" applyFont="1" applyFill="1" applyBorder="1" applyAlignment="1">
      <alignment horizontal="center" vertical="center"/>
    </xf>
    <xf numFmtId="0" fontId="9" fillId="4" borderId="26" xfId="0" applyFont="1" applyFill="1" applyBorder="1" applyAlignment="1">
      <alignment horizontal="center" vertical="center"/>
    </xf>
    <xf numFmtId="4" fontId="9" fillId="4" borderId="23" xfId="0" applyNumberFormat="1" applyFont="1" applyFill="1" applyBorder="1" applyAlignment="1">
      <alignment horizontal="center" vertical="center"/>
    </xf>
    <xf numFmtId="4" fontId="9" fillId="4" borderId="24" xfId="0" applyNumberFormat="1" applyFont="1" applyFill="1" applyBorder="1" applyAlignment="1">
      <alignment horizontal="center" vertical="center"/>
    </xf>
    <xf numFmtId="4" fontId="9" fillId="4" borderId="25" xfId="0" applyNumberFormat="1" applyFont="1" applyFill="1" applyBorder="1" applyAlignment="1">
      <alignment horizontal="center" vertical="center"/>
    </xf>
    <xf numFmtId="0" fontId="9" fillId="2" borderId="36" xfId="1" applyFont="1" applyFill="1" applyBorder="1" applyAlignment="1">
      <alignment horizontal="left" vertical="center" wrapText="1"/>
    </xf>
    <xf numFmtId="0" fontId="9" fillId="2" borderId="37" xfId="1" applyFont="1" applyFill="1" applyBorder="1" applyAlignment="1">
      <alignment horizontal="left" vertical="center" wrapText="1"/>
    </xf>
    <xf numFmtId="0" fontId="9" fillId="2" borderId="38" xfId="1" applyFont="1" applyFill="1" applyBorder="1" applyAlignment="1">
      <alignment horizontal="left" vertical="center" wrapText="1"/>
    </xf>
    <xf numFmtId="0" fontId="9" fillId="0" borderId="0" xfId="0" applyFont="1" applyAlignment="1">
      <alignment horizontal="right" vertical="center"/>
    </xf>
    <xf numFmtId="0" fontId="9" fillId="4" borderId="1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/>
    </xf>
    <xf numFmtId="4" fontId="9" fillId="4" borderId="1" xfId="0" applyNumberFormat="1" applyFont="1" applyFill="1" applyBorder="1" applyAlignment="1">
      <alignment horizontal="center" vertical="center"/>
    </xf>
    <xf numFmtId="4" fontId="9" fillId="4" borderId="4" xfId="0" applyNumberFormat="1" applyFont="1" applyFill="1" applyBorder="1" applyAlignment="1">
      <alignment horizontal="center" vertical="center"/>
    </xf>
    <xf numFmtId="164" fontId="9" fillId="4" borderId="1" xfId="0" applyNumberFormat="1" applyFont="1" applyFill="1" applyBorder="1" applyAlignment="1">
      <alignment horizontal="center" vertical="center" wrapText="1"/>
    </xf>
    <xf numFmtId="164" fontId="9" fillId="4" borderId="4" xfId="0" applyNumberFormat="1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4" fillId="2" borderId="10" xfId="1" applyFont="1" applyFill="1" applyBorder="1" applyAlignment="1">
      <alignment horizontal="left" vertical="center" wrapText="1"/>
    </xf>
    <xf numFmtId="0" fontId="4" fillId="2" borderId="11" xfId="1" applyFont="1" applyFill="1" applyBorder="1" applyAlignment="1">
      <alignment horizontal="left" vertical="center" wrapText="1"/>
    </xf>
    <xf numFmtId="0" fontId="4" fillId="2" borderId="12" xfId="1" applyFont="1" applyFill="1" applyBorder="1" applyAlignment="1">
      <alignment horizontal="left" vertical="center" wrapText="1"/>
    </xf>
    <xf numFmtId="4" fontId="4" fillId="4" borderId="18" xfId="0" applyNumberFormat="1" applyFont="1" applyFill="1" applyBorder="1" applyAlignment="1">
      <alignment horizontal="center" vertical="center"/>
    </xf>
    <xf numFmtId="4" fontId="4" fillId="4" borderId="19" xfId="0" applyNumberFormat="1" applyFont="1" applyFill="1" applyBorder="1" applyAlignment="1">
      <alignment horizontal="center" vertical="center"/>
    </xf>
    <xf numFmtId="4" fontId="4" fillId="4" borderId="20" xfId="0" applyNumberFormat="1" applyFont="1" applyFill="1" applyBorder="1" applyAlignment="1">
      <alignment horizontal="center" vertical="center"/>
    </xf>
    <xf numFmtId="3" fontId="4" fillId="4" borderId="21" xfId="0" applyNumberFormat="1" applyFont="1" applyFill="1" applyBorder="1" applyAlignment="1">
      <alignment horizontal="center" vertical="center"/>
    </xf>
    <xf numFmtId="3" fontId="4" fillId="4" borderId="26" xfId="0" applyNumberFormat="1" applyFont="1" applyFill="1" applyBorder="1" applyAlignment="1">
      <alignment horizontal="center" vertical="center"/>
    </xf>
    <xf numFmtId="4" fontId="4" fillId="4" borderId="23" xfId="0" applyNumberFormat="1" applyFont="1" applyFill="1" applyBorder="1" applyAlignment="1">
      <alignment horizontal="center" vertical="center"/>
    </xf>
    <xf numFmtId="4" fontId="4" fillId="4" borderId="24" xfId="0" applyNumberFormat="1" applyFont="1" applyFill="1" applyBorder="1" applyAlignment="1">
      <alignment horizontal="center" vertical="center"/>
    </xf>
    <xf numFmtId="4" fontId="4" fillId="4" borderId="25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4" fontId="4" fillId="4" borderId="1" xfId="0" applyNumberFormat="1" applyFont="1" applyFill="1" applyBorder="1" applyAlignment="1">
      <alignment horizontal="center" vertical="center"/>
    </xf>
    <xf numFmtId="4" fontId="4" fillId="4" borderId="4" xfId="0" applyNumberFormat="1" applyFont="1" applyFill="1" applyBorder="1" applyAlignment="1">
      <alignment horizontal="center" vertical="center"/>
    </xf>
    <xf numFmtId="164" fontId="4" fillId="4" borderId="1" xfId="0" applyNumberFormat="1" applyFont="1" applyFill="1" applyBorder="1" applyAlignment="1">
      <alignment horizontal="center" vertical="center" wrapText="1"/>
    </xf>
    <xf numFmtId="164" fontId="4" fillId="4" borderId="4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Standard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5.v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tabSelected="1" zoomScale="160" zoomScaleNormal="160" workbookViewId="0">
      <selection activeCell="B14" sqref="B14"/>
    </sheetView>
  </sheetViews>
  <sheetFormatPr defaultRowHeight="14.4"/>
  <cols>
    <col min="2" max="2" width="33.5546875" bestFit="1" customWidth="1"/>
  </cols>
  <sheetData>
    <row r="1" spans="1:2">
      <c r="A1" s="183" t="s">
        <v>0</v>
      </c>
      <c r="B1" s="184" t="s">
        <v>1</v>
      </c>
    </row>
    <row r="2" spans="1:2">
      <c r="A2" s="181">
        <v>1</v>
      </c>
      <c r="B2" s="50" t="s">
        <v>2</v>
      </c>
    </row>
    <row r="3" spans="1:2">
      <c r="A3" s="181">
        <v>2</v>
      </c>
      <c r="B3" s="50" t="s">
        <v>3</v>
      </c>
    </row>
    <row r="4" spans="1:2">
      <c r="A4" s="181">
        <v>3</v>
      </c>
      <c r="B4" s="50" t="s">
        <v>4</v>
      </c>
    </row>
    <row r="5" spans="1:2">
      <c r="A5" s="181">
        <v>4</v>
      </c>
      <c r="B5" s="50" t="s">
        <v>5</v>
      </c>
    </row>
    <row r="6" spans="1:2">
      <c r="A6" s="181">
        <v>5</v>
      </c>
      <c r="B6" s="50" t="s">
        <v>6</v>
      </c>
    </row>
    <row r="7" spans="1:2">
      <c r="A7" s="181">
        <v>6</v>
      </c>
      <c r="B7" s="50" t="s">
        <v>7</v>
      </c>
    </row>
    <row r="8" spans="1:2">
      <c r="A8" s="182"/>
    </row>
  </sheetData>
  <sortState ref="A2:B11">
    <sortCondition ref="A1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view="pageBreakPreview" zoomScale="85" zoomScaleNormal="85" zoomScaleSheetLayoutView="85" workbookViewId="0">
      <selection activeCell="B17" sqref="B17"/>
    </sheetView>
  </sheetViews>
  <sheetFormatPr defaultRowHeight="14.4"/>
  <cols>
    <col min="1" max="1" width="7.109375" bestFit="1" customWidth="1"/>
    <col min="2" max="2" width="108" bestFit="1" customWidth="1"/>
    <col min="3" max="3" width="3.6640625" bestFit="1" customWidth="1"/>
    <col min="4" max="4" width="7.88671875" bestFit="1" customWidth="1"/>
    <col min="5" max="5" width="12.6640625" bestFit="1" customWidth="1"/>
    <col min="6" max="6" width="11.44140625" bestFit="1" customWidth="1"/>
    <col min="7" max="7" width="12.109375" customWidth="1"/>
    <col min="10" max="10" width="18.5546875" bestFit="1" customWidth="1"/>
  </cols>
  <sheetData>
    <row r="1" spans="1:7">
      <c r="A1" s="185" t="s">
        <v>9</v>
      </c>
      <c r="B1" s="211" t="s">
        <v>10</v>
      </c>
      <c r="C1" s="211"/>
      <c r="D1" s="211"/>
      <c r="E1" s="211"/>
      <c r="F1" s="186"/>
      <c r="G1" s="185"/>
    </row>
    <row r="2" spans="1:7">
      <c r="A2" s="185" t="s">
        <v>11</v>
      </c>
      <c r="B2" s="187"/>
      <c r="C2" s="185"/>
      <c r="D2" s="185"/>
      <c r="E2" s="188"/>
      <c r="F2" s="212"/>
      <c r="G2" s="212"/>
    </row>
    <row r="3" spans="1:7">
      <c r="A3" s="185"/>
      <c r="B3" s="211"/>
      <c r="C3" s="211"/>
      <c r="D3" s="211"/>
      <c r="E3" s="211"/>
      <c r="F3" s="212" t="s">
        <v>14</v>
      </c>
      <c r="G3" s="212"/>
    </row>
    <row r="4" spans="1:7" ht="15" thickBot="1">
      <c r="A4" s="185"/>
      <c r="B4" s="187"/>
      <c r="C4" s="185"/>
      <c r="D4" s="185"/>
      <c r="E4" s="189"/>
      <c r="F4" s="189"/>
      <c r="G4" s="185"/>
    </row>
    <row r="5" spans="1:7" ht="15" thickBot="1">
      <c r="A5" s="207" t="s">
        <v>15</v>
      </c>
      <c r="B5" s="207" t="s">
        <v>16</v>
      </c>
      <c r="C5" s="207" t="s">
        <v>17</v>
      </c>
      <c r="D5" s="209" t="s">
        <v>18</v>
      </c>
      <c r="E5" s="213" t="s">
        <v>19</v>
      </c>
      <c r="F5" s="207" t="s">
        <v>20</v>
      </c>
      <c r="G5" s="207"/>
    </row>
    <row r="6" spans="1:7" ht="15" thickBot="1">
      <c r="A6" s="207"/>
      <c r="B6" s="207" t="s">
        <v>21</v>
      </c>
      <c r="C6" s="207" t="s">
        <v>22</v>
      </c>
      <c r="D6" s="209" t="s">
        <v>23</v>
      </c>
      <c r="E6" s="213"/>
      <c r="F6" s="190" t="s">
        <v>24</v>
      </c>
      <c r="G6" s="191" t="s">
        <v>25</v>
      </c>
    </row>
    <row r="7" spans="1:7" ht="15" thickBot="1">
      <c r="A7" s="207"/>
      <c r="B7" s="207"/>
      <c r="C7" s="207"/>
      <c r="D7" s="207"/>
      <c r="E7" s="207"/>
      <c r="F7" s="207"/>
      <c r="G7" s="207"/>
    </row>
    <row r="8" spans="1:7" ht="15" thickBot="1">
      <c r="A8" s="192">
        <v>0</v>
      </c>
      <c r="B8" s="208" t="s">
        <v>183</v>
      </c>
      <c r="C8" s="208"/>
      <c r="D8" s="208"/>
      <c r="E8" s="208"/>
      <c r="F8" s="208"/>
      <c r="G8" s="193">
        <f>SUM(F10:F10)</f>
        <v>0</v>
      </c>
    </row>
    <row r="9" spans="1:7">
      <c r="A9" s="194"/>
      <c r="B9" s="195"/>
      <c r="C9" s="187"/>
      <c r="D9" s="187"/>
      <c r="E9" s="186"/>
      <c r="F9" s="186"/>
      <c r="G9" s="196"/>
    </row>
    <row r="10" spans="1:7" ht="82.2" customHeight="1">
      <c r="A10" s="197"/>
      <c r="B10" s="71" t="s">
        <v>184</v>
      </c>
      <c r="C10" s="198" t="s">
        <v>96</v>
      </c>
      <c r="D10" s="199">
        <v>1</v>
      </c>
      <c r="E10" s="200"/>
      <c r="F10" s="200">
        <f t="shared" ref="F10" si="0">D10*E10</f>
        <v>0</v>
      </c>
      <c r="G10" s="201"/>
    </row>
    <row r="11" spans="1:7" ht="15" thickBot="1">
      <c r="A11" s="202"/>
      <c r="B11" s="203"/>
      <c r="C11" s="203"/>
      <c r="D11" s="203"/>
      <c r="E11" s="204"/>
      <c r="F11" s="204"/>
      <c r="G11" s="205"/>
    </row>
    <row r="12" spans="1:7" ht="15" thickBot="1">
      <c r="A12" s="206"/>
      <c r="B12" s="209"/>
      <c r="C12" s="209"/>
      <c r="D12" s="209"/>
      <c r="E12" s="209"/>
      <c r="F12" s="209"/>
      <c r="G12" s="209">
        <f>G8</f>
        <v>0</v>
      </c>
    </row>
    <row r="13" spans="1:7" ht="15" thickBot="1">
      <c r="A13" s="206"/>
      <c r="B13" s="210" t="s">
        <v>104</v>
      </c>
      <c r="C13" s="210"/>
      <c r="D13" s="210"/>
      <c r="E13" s="210"/>
      <c r="F13" s="210"/>
      <c r="G13" s="207"/>
    </row>
    <row r="16" spans="1:7" ht="15" customHeight="1"/>
  </sheetData>
  <mergeCells count="15">
    <mergeCell ref="B1:E1"/>
    <mergeCell ref="F2:G2"/>
    <mergeCell ref="B3:E3"/>
    <mergeCell ref="F3:G3"/>
    <mergeCell ref="A5:A6"/>
    <mergeCell ref="B5:B6"/>
    <mergeCell ref="C5:C6"/>
    <mergeCell ref="D5:D6"/>
    <mergeCell ref="E5:E6"/>
    <mergeCell ref="F5:G5"/>
    <mergeCell ref="A7:G7"/>
    <mergeCell ref="B8:F8"/>
    <mergeCell ref="B12:F12"/>
    <mergeCell ref="G12:G13"/>
    <mergeCell ref="B13:F13"/>
  </mergeCells>
  <pageMargins left="0.7" right="0.7" top="0.75" bottom="0.75" header="0.3" footer="0.3"/>
  <pageSetup paperSize="9" scale="5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8"/>
  <sheetViews>
    <sheetView view="pageBreakPreview" zoomScaleNormal="100" zoomScaleSheetLayoutView="100" workbookViewId="0">
      <selection activeCell="B12" sqref="B12"/>
    </sheetView>
  </sheetViews>
  <sheetFormatPr defaultRowHeight="14.4"/>
  <cols>
    <col min="1" max="1" width="9.5546875" style="109" customWidth="1"/>
    <col min="2" max="2" width="41.6640625" style="110" customWidth="1"/>
    <col min="3" max="3" width="4.5546875" style="110" customWidth="1"/>
    <col min="4" max="4" width="9" style="110" bestFit="1" customWidth="1"/>
    <col min="5" max="5" width="11.44140625" style="111" customWidth="1"/>
    <col min="6" max="6" width="12.5546875" style="111" customWidth="1"/>
    <col min="7" max="7" width="13" style="110" customWidth="1"/>
  </cols>
  <sheetData>
    <row r="1" spans="1:7" ht="8.1" customHeight="1"/>
    <row r="2" spans="1:7">
      <c r="A2" s="112" t="s">
        <v>8</v>
      </c>
      <c r="B2" s="112"/>
      <c r="C2" s="112"/>
      <c r="D2" s="112"/>
      <c r="E2" s="113"/>
      <c r="F2" s="114"/>
      <c r="G2" s="112"/>
    </row>
    <row r="3" spans="1:7">
      <c r="A3" s="115" t="s">
        <v>9</v>
      </c>
      <c r="B3" s="112" t="s">
        <v>10</v>
      </c>
      <c r="C3" s="115"/>
      <c r="E3" s="116"/>
      <c r="F3" s="116"/>
      <c r="G3" s="115"/>
    </row>
    <row r="4" spans="1:7">
      <c r="A4" s="115" t="s">
        <v>11</v>
      </c>
      <c r="B4" s="112"/>
      <c r="C4" s="115"/>
      <c r="D4" s="115"/>
      <c r="E4" s="113"/>
      <c r="F4" s="228"/>
      <c r="G4" s="228"/>
    </row>
    <row r="5" spans="1:7">
      <c r="A5" s="115" t="s">
        <v>12</v>
      </c>
      <c r="B5" s="112" t="s">
        <v>13</v>
      </c>
      <c r="C5" s="115"/>
      <c r="D5" s="115"/>
      <c r="E5" s="113"/>
      <c r="F5" s="228" t="s">
        <v>14</v>
      </c>
      <c r="G5" s="228"/>
    </row>
    <row r="6" spans="1:7" ht="15" thickBot="1">
      <c r="A6" s="115"/>
      <c r="B6" s="112"/>
      <c r="C6" s="115"/>
      <c r="D6" s="115"/>
      <c r="E6" s="117"/>
      <c r="F6" s="117"/>
      <c r="G6" s="115"/>
    </row>
    <row r="7" spans="1:7" ht="15" thickBot="1">
      <c r="A7" s="229" t="s">
        <v>15</v>
      </c>
      <c r="B7" s="229" t="s">
        <v>16</v>
      </c>
      <c r="C7" s="229" t="s">
        <v>17</v>
      </c>
      <c r="D7" s="231" t="s">
        <v>18</v>
      </c>
      <c r="E7" s="233" t="s">
        <v>19</v>
      </c>
      <c r="F7" s="235" t="s">
        <v>20</v>
      </c>
      <c r="G7" s="236"/>
    </row>
    <row r="8" spans="1:7" ht="15" thickBot="1">
      <c r="A8" s="230"/>
      <c r="B8" s="230" t="s">
        <v>21</v>
      </c>
      <c r="C8" s="230" t="s">
        <v>22</v>
      </c>
      <c r="D8" s="232" t="s">
        <v>23</v>
      </c>
      <c r="E8" s="234"/>
      <c r="F8" s="118" t="s">
        <v>24</v>
      </c>
      <c r="G8" s="119" t="s">
        <v>25</v>
      </c>
    </row>
    <row r="9" spans="1:7" ht="12" customHeight="1">
      <c r="A9" s="225"/>
      <c r="B9" s="226"/>
      <c r="C9" s="226"/>
      <c r="D9" s="226"/>
      <c r="E9" s="226"/>
      <c r="F9" s="226"/>
      <c r="G9" s="227"/>
    </row>
    <row r="10" spans="1:7">
      <c r="A10" s="120">
        <v>1</v>
      </c>
      <c r="B10" s="219" t="s">
        <v>26</v>
      </c>
      <c r="C10" s="220"/>
      <c r="D10" s="220"/>
      <c r="E10" s="220"/>
      <c r="F10" s="221"/>
      <c r="G10" s="121">
        <f>+SUM(F12:F13)</f>
        <v>0</v>
      </c>
    </row>
    <row r="11" spans="1:7" ht="6.9" customHeight="1">
      <c r="A11" s="122"/>
      <c r="B11" s="123"/>
      <c r="C11" s="123"/>
      <c r="D11" s="123"/>
      <c r="E11" s="124"/>
      <c r="F11" s="124"/>
      <c r="G11" s="125"/>
    </row>
    <row r="12" spans="1:7" ht="55.2">
      <c r="A12" s="126" t="s">
        <v>27</v>
      </c>
      <c r="B12" s="127" t="s">
        <v>28</v>
      </c>
      <c r="C12" s="128" t="s">
        <v>29</v>
      </c>
      <c r="D12" s="129">
        <f>+(23.58+10.86)*0.15</f>
        <v>5.1659999999999995</v>
      </c>
      <c r="E12" s="130"/>
      <c r="F12" s="130">
        <f>+D12*E12</f>
        <v>0</v>
      </c>
      <c r="G12" s="131"/>
    </row>
    <row r="13" spans="1:7" ht="55.2">
      <c r="A13" s="126" t="s">
        <v>30</v>
      </c>
      <c r="B13" s="127" t="s">
        <v>31</v>
      </c>
      <c r="C13" s="128" t="s">
        <v>32</v>
      </c>
      <c r="D13" s="129">
        <f>+(3.69+3.2+3.2)*2</f>
        <v>20.18</v>
      </c>
      <c r="E13" s="130"/>
      <c r="F13" s="130">
        <f>D13*E13</f>
        <v>0</v>
      </c>
      <c r="G13" s="131"/>
    </row>
    <row r="14" spans="1:7">
      <c r="A14" s="126"/>
      <c r="B14" s="127"/>
      <c r="C14" s="128"/>
      <c r="D14" s="129"/>
      <c r="E14" s="130"/>
      <c r="F14" s="130"/>
      <c r="G14" s="131"/>
    </row>
    <row r="15" spans="1:7">
      <c r="A15" s="120">
        <v>2</v>
      </c>
      <c r="B15" s="219" t="s">
        <v>33</v>
      </c>
      <c r="C15" s="220"/>
      <c r="D15" s="220"/>
      <c r="E15" s="220"/>
      <c r="F15" s="221"/>
      <c r="G15" s="121">
        <f>+SUM(F17)</f>
        <v>0</v>
      </c>
    </row>
    <row r="16" spans="1:7">
      <c r="A16" s="126"/>
      <c r="B16" s="127"/>
      <c r="C16" s="128"/>
      <c r="D16" s="129"/>
      <c r="E16" s="130"/>
      <c r="F16" s="130"/>
      <c r="G16" s="131"/>
    </row>
    <row r="17" spans="1:7" ht="55.2">
      <c r="A17" s="126" t="s">
        <v>34</v>
      </c>
      <c r="B17" s="127" t="s">
        <v>35</v>
      </c>
      <c r="C17" s="128" t="s">
        <v>29</v>
      </c>
      <c r="D17" s="129">
        <f>0.8*0.8*0.7*2</f>
        <v>0.89600000000000013</v>
      </c>
      <c r="E17" s="130"/>
      <c r="F17" s="130">
        <f t="shared" ref="F17" si="0">D17*E17</f>
        <v>0</v>
      </c>
      <c r="G17" s="131"/>
    </row>
    <row r="18" spans="1:7" ht="6.9" customHeight="1">
      <c r="A18" s="132"/>
      <c r="B18" s="133"/>
      <c r="C18" s="133"/>
      <c r="D18" s="133"/>
      <c r="E18" s="134"/>
      <c r="F18" s="130"/>
      <c r="G18" s="135"/>
    </row>
    <row r="19" spans="1:7">
      <c r="A19" s="120">
        <v>3</v>
      </c>
      <c r="B19" s="219" t="s">
        <v>36</v>
      </c>
      <c r="C19" s="220"/>
      <c r="D19" s="220"/>
      <c r="E19" s="220"/>
      <c r="F19" s="221"/>
      <c r="G19" s="121">
        <f>SUM(F21:F26)</f>
        <v>0</v>
      </c>
    </row>
    <row r="20" spans="1:7">
      <c r="A20" s="122"/>
      <c r="B20" s="123"/>
      <c r="C20" s="123"/>
      <c r="D20" s="123"/>
      <c r="E20" s="124"/>
      <c r="F20" s="124"/>
      <c r="G20" s="125"/>
    </row>
    <row r="21" spans="1:7" ht="55.2">
      <c r="A21" s="126" t="s">
        <v>37</v>
      </c>
      <c r="B21" s="136" t="s">
        <v>38</v>
      </c>
      <c r="C21" s="128" t="s">
        <v>32</v>
      </c>
      <c r="D21" s="129">
        <f>0.8*0.8*0.1*2</f>
        <v>0.12800000000000003</v>
      </c>
      <c r="E21" s="124"/>
      <c r="F21" s="130">
        <f t="shared" ref="F21:F26" si="1">D21*E21</f>
        <v>0</v>
      </c>
      <c r="G21" s="125"/>
    </row>
    <row r="22" spans="1:7" ht="96.6">
      <c r="A22" s="126" t="s">
        <v>39</v>
      </c>
      <c r="B22" s="136" t="s">
        <v>40</v>
      </c>
      <c r="C22" s="137"/>
      <c r="D22" s="129"/>
      <c r="E22" s="130"/>
      <c r="F22" s="130"/>
      <c r="G22" s="138"/>
    </row>
    <row r="23" spans="1:7" ht="16.8">
      <c r="A23" s="126" t="s">
        <v>41</v>
      </c>
      <c r="B23" s="136" t="s">
        <v>42</v>
      </c>
      <c r="C23" s="128" t="s">
        <v>29</v>
      </c>
      <c r="D23" s="129">
        <f>0.5*0.5*0.4*2</f>
        <v>0.2</v>
      </c>
      <c r="E23" s="130"/>
      <c r="F23" s="130">
        <f t="shared" si="1"/>
        <v>0</v>
      </c>
      <c r="G23" s="138"/>
    </row>
    <row r="24" spans="1:7" ht="16.8">
      <c r="A24" s="126" t="s">
        <v>43</v>
      </c>
      <c r="B24" s="136" t="s">
        <v>44</v>
      </c>
      <c r="C24" s="128" t="s">
        <v>29</v>
      </c>
      <c r="D24" s="129">
        <f>0.2*0.2*3*2</f>
        <v>0.24000000000000005</v>
      </c>
      <c r="E24" s="130"/>
      <c r="F24" s="130">
        <f t="shared" si="1"/>
        <v>0</v>
      </c>
      <c r="G24" s="138"/>
    </row>
    <row r="25" spans="1:7" ht="16.8">
      <c r="A25" s="126" t="s">
        <v>45</v>
      </c>
      <c r="B25" s="136" t="s">
        <v>46</v>
      </c>
      <c r="C25" s="128" t="s">
        <v>29</v>
      </c>
      <c r="D25" s="129">
        <f>0.2*0.4*3.89*3+0.2*0.4*8.12*2</f>
        <v>2.2328000000000001</v>
      </c>
      <c r="E25" s="130"/>
      <c r="F25" s="130">
        <f t="shared" si="1"/>
        <v>0</v>
      </c>
      <c r="G25" s="138"/>
    </row>
    <row r="26" spans="1:7" ht="16.8">
      <c r="A26" s="126" t="s">
        <v>47</v>
      </c>
      <c r="B26" s="136" t="s">
        <v>48</v>
      </c>
      <c r="C26" s="128" t="s">
        <v>29</v>
      </c>
      <c r="D26" s="129">
        <f>26.94*0.15</f>
        <v>4.0410000000000004</v>
      </c>
      <c r="E26" s="130"/>
      <c r="F26" s="130">
        <f t="shared" si="1"/>
        <v>0</v>
      </c>
      <c r="G26" s="138"/>
    </row>
    <row r="27" spans="1:7" ht="6.9" customHeight="1">
      <c r="A27" s="132"/>
      <c r="B27" s="139"/>
      <c r="C27" s="139"/>
      <c r="D27" s="139"/>
      <c r="E27" s="140"/>
      <c r="F27" s="140"/>
      <c r="G27" s="141"/>
    </row>
    <row r="28" spans="1:7">
      <c r="A28" s="120">
        <v>4</v>
      </c>
      <c r="B28" s="219" t="s">
        <v>49</v>
      </c>
      <c r="C28" s="220"/>
      <c r="D28" s="220"/>
      <c r="E28" s="220"/>
      <c r="F28" s="221"/>
      <c r="G28" s="121">
        <f>+SUM(F30:F31)</f>
        <v>0</v>
      </c>
    </row>
    <row r="29" spans="1:7" ht="6.9" customHeight="1">
      <c r="A29" s="122"/>
      <c r="B29" s="123"/>
      <c r="C29" s="123"/>
      <c r="D29" s="123"/>
      <c r="E29" s="124"/>
      <c r="F29" s="124"/>
      <c r="G29" s="125"/>
    </row>
    <row r="30" spans="1:7" ht="69">
      <c r="A30" s="142" t="s">
        <v>50</v>
      </c>
      <c r="B30" s="143" t="s">
        <v>51</v>
      </c>
      <c r="C30" s="128" t="s">
        <v>32</v>
      </c>
      <c r="D30" s="129">
        <f>+(3.69+3.2+2.4+1.14)*3+5</f>
        <v>36.290000000000006</v>
      </c>
      <c r="E30" s="130"/>
      <c r="F30" s="130">
        <f t="shared" ref="F30" si="2">D30*E30</f>
        <v>0</v>
      </c>
      <c r="G30" s="138"/>
    </row>
    <row r="31" spans="1:7" ht="85.2">
      <c r="A31" s="142" t="s">
        <v>52</v>
      </c>
      <c r="B31" s="143" t="s">
        <v>53</v>
      </c>
      <c r="C31" s="128" t="s">
        <v>32</v>
      </c>
      <c r="D31" s="129">
        <v>3</v>
      </c>
      <c r="E31" s="130"/>
      <c r="F31" s="130">
        <f>D31*E31</f>
        <v>0</v>
      </c>
      <c r="G31" s="138"/>
    </row>
    <row r="32" spans="1:7">
      <c r="A32" s="144"/>
      <c r="B32" s="145"/>
      <c r="C32" s="146"/>
      <c r="D32" s="147"/>
      <c r="E32" s="148"/>
      <c r="F32" s="149"/>
      <c r="G32" s="150"/>
    </row>
    <row r="33" spans="1:7">
      <c r="A33" s="120">
        <v>5</v>
      </c>
      <c r="B33" s="219" t="s">
        <v>54</v>
      </c>
      <c r="C33" s="220"/>
      <c r="D33" s="220"/>
      <c r="E33" s="220"/>
      <c r="F33" s="221"/>
      <c r="G33" s="121">
        <f>SUM(F35:F38)</f>
        <v>0</v>
      </c>
    </row>
    <row r="34" spans="1:7">
      <c r="A34" s="142"/>
      <c r="B34" s="143"/>
      <c r="C34" s="128"/>
      <c r="D34" s="129"/>
      <c r="E34" s="130"/>
      <c r="F34" s="130"/>
      <c r="G34" s="138"/>
    </row>
    <row r="35" spans="1:7" ht="69">
      <c r="A35" s="142" t="s">
        <v>55</v>
      </c>
      <c r="B35" s="143" t="s">
        <v>56</v>
      </c>
      <c r="C35" s="128" t="s">
        <v>32</v>
      </c>
      <c r="D35" s="129">
        <f>+(3.69*2+3.2*2+2.4*2+1.14*2)*3+4.52*3+3.49*3</f>
        <v>86.610000000000014</v>
      </c>
      <c r="E35" s="130"/>
      <c r="F35" s="130">
        <f>+D35*E35</f>
        <v>0</v>
      </c>
      <c r="G35" s="138"/>
    </row>
    <row r="36" spans="1:7" ht="27.6">
      <c r="A36" s="142" t="s">
        <v>57</v>
      </c>
      <c r="B36" s="145" t="s">
        <v>58</v>
      </c>
      <c r="C36" s="128" t="s">
        <v>32</v>
      </c>
      <c r="D36" s="129">
        <v>125</v>
      </c>
      <c r="E36" s="130"/>
      <c r="F36" s="130">
        <f>E30+D36*E36</f>
        <v>0</v>
      </c>
      <c r="G36" s="138"/>
    </row>
    <row r="37" spans="1:7" ht="27.6">
      <c r="A37" s="142" t="s">
        <v>59</v>
      </c>
      <c r="B37" s="145" t="s">
        <v>60</v>
      </c>
      <c r="C37" s="128" t="s">
        <v>32</v>
      </c>
      <c r="D37" s="129">
        <v>26.94</v>
      </c>
      <c r="E37" s="130"/>
      <c r="F37" s="130">
        <f>+D37*E37</f>
        <v>0</v>
      </c>
      <c r="G37" s="138"/>
    </row>
    <row r="38" spans="1:7" ht="55.2">
      <c r="A38" s="142" t="s">
        <v>61</v>
      </c>
      <c r="B38" s="143" t="s">
        <v>62</v>
      </c>
      <c r="C38" s="128" t="s">
        <v>32</v>
      </c>
      <c r="D38" s="129">
        <f>3.57+6.56</f>
        <v>10.129999999999999</v>
      </c>
      <c r="E38" s="130"/>
      <c r="F38" s="130">
        <f>+D38*E38</f>
        <v>0</v>
      </c>
      <c r="G38" s="138"/>
    </row>
    <row r="39" spans="1:7">
      <c r="A39" s="142"/>
      <c r="B39" s="143"/>
      <c r="C39" s="128"/>
      <c r="D39" s="129"/>
      <c r="E39" s="130"/>
      <c r="F39" s="130"/>
      <c r="G39" s="138"/>
    </row>
    <row r="40" spans="1:7">
      <c r="A40" s="120">
        <v>6</v>
      </c>
      <c r="B40" s="219" t="s">
        <v>63</v>
      </c>
      <c r="C40" s="220"/>
      <c r="D40" s="220"/>
      <c r="E40" s="220"/>
      <c r="F40" s="221"/>
      <c r="G40" s="121">
        <f>+SUM(F43:F47)</f>
        <v>0</v>
      </c>
    </row>
    <row r="41" spans="1:7" ht="6.9" customHeight="1">
      <c r="A41" s="142"/>
      <c r="B41" s="143"/>
      <c r="C41" s="151"/>
      <c r="D41" s="129"/>
      <c r="E41" s="130"/>
      <c r="F41" s="130"/>
      <c r="G41" s="138"/>
    </row>
    <row r="42" spans="1:7">
      <c r="A42" s="142" t="s">
        <v>64</v>
      </c>
      <c r="B42" s="152" t="s">
        <v>65</v>
      </c>
      <c r="C42" s="151"/>
      <c r="D42" s="129"/>
      <c r="E42" s="130"/>
      <c r="F42" s="130"/>
      <c r="G42" s="138"/>
    </row>
    <row r="43" spans="1:7" ht="69">
      <c r="A43" s="142" t="s">
        <v>66</v>
      </c>
      <c r="B43" s="143" t="s">
        <v>67</v>
      </c>
      <c r="C43" s="128" t="s">
        <v>68</v>
      </c>
      <c r="D43" s="129">
        <v>1</v>
      </c>
      <c r="E43" s="130"/>
      <c r="F43" s="130">
        <f>+D43*E43</f>
        <v>0</v>
      </c>
      <c r="G43" s="138"/>
    </row>
    <row r="44" spans="1:7" ht="69">
      <c r="A44" s="142" t="s">
        <v>69</v>
      </c>
      <c r="B44" s="143" t="s">
        <v>70</v>
      </c>
      <c r="C44" s="128" t="s">
        <v>68</v>
      </c>
      <c r="D44" s="129">
        <v>1</v>
      </c>
      <c r="E44" s="130"/>
      <c r="F44" s="130">
        <f t="shared" ref="F44:F47" si="3">+D44*E44</f>
        <v>0</v>
      </c>
      <c r="G44" s="138"/>
    </row>
    <row r="45" spans="1:7" ht="69">
      <c r="A45" s="142" t="s">
        <v>71</v>
      </c>
      <c r="B45" s="143" t="s">
        <v>72</v>
      </c>
      <c r="C45" s="128" t="s">
        <v>68</v>
      </c>
      <c r="D45" s="129">
        <v>1</v>
      </c>
      <c r="E45" s="130"/>
      <c r="F45" s="130">
        <f t="shared" si="3"/>
        <v>0</v>
      </c>
      <c r="G45" s="138"/>
    </row>
    <row r="46" spans="1:7" ht="55.2">
      <c r="A46" s="142" t="s">
        <v>73</v>
      </c>
      <c r="B46" s="153" t="s">
        <v>74</v>
      </c>
      <c r="C46" s="128" t="s">
        <v>32</v>
      </c>
      <c r="D46" s="147">
        <f>+(0.8+1.2)*2.1</f>
        <v>4.2</v>
      </c>
      <c r="E46" s="148"/>
      <c r="F46" s="130">
        <f t="shared" si="3"/>
        <v>0</v>
      </c>
      <c r="G46" s="150"/>
    </row>
    <row r="47" spans="1:7" ht="55.2">
      <c r="A47" s="142" t="s">
        <v>75</v>
      </c>
      <c r="B47" s="153" t="s">
        <v>76</v>
      </c>
      <c r="C47" s="128" t="s">
        <v>32</v>
      </c>
      <c r="D47" s="147">
        <v>3.57</v>
      </c>
      <c r="E47" s="148"/>
      <c r="F47" s="130">
        <f t="shared" si="3"/>
        <v>0</v>
      </c>
      <c r="G47" s="150"/>
    </row>
    <row r="48" spans="1:7">
      <c r="A48" s="144"/>
      <c r="B48" s="145"/>
      <c r="C48" s="146"/>
      <c r="D48" s="147"/>
      <c r="E48" s="148"/>
      <c r="F48" s="149"/>
      <c r="G48" s="150"/>
    </row>
    <row r="49" spans="1:7">
      <c r="A49" s="120">
        <v>7</v>
      </c>
      <c r="B49" s="219" t="s">
        <v>77</v>
      </c>
      <c r="C49" s="220"/>
      <c r="D49" s="220"/>
      <c r="E49" s="220"/>
      <c r="F49" s="221"/>
      <c r="G49" s="121">
        <f>+SUM(F51)</f>
        <v>0</v>
      </c>
    </row>
    <row r="50" spans="1:7" ht="6.9" customHeight="1">
      <c r="A50" s="142"/>
      <c r="B50" s="143"/>
      <c r="C50" s="151"/>
      <c r="D50" s="129"/>
      <c r="E50" s="130"/>
      <c r="F50" s="130"/>
      <c r="G50" s="138"/>
    </row>
    <row r="51" spans="1:7" ht="55.2">
      <c r="A51" s="142" t="s">
        <v>78</v>
      </c>
      <c r="B51" s="143" t="s">
        <v>79</v>
      </c>
      <c r="C51" s="128" t="s">
        <v>80</v>
      </c>
      <c r="D51" s="129">
        <v>1</v>
      </c>
      <c r="E51" s="130"/>
      <c r="F51" s="130">
        <f t="shared" ref="F51" si="4">D51*E51</f>
        <v>0</v>
      </c>
      <c r="G51" s="138"/>
    </row>
    <row r="52" spans="1:7">
      <c r="A52" s="142"/>
      <c r="B52" s="143"/>
      <c r="C52" s="128"/>
      <c r="D52" s="129"/>
      <c r="E52" s="130"/>
      <c r="F52" s="130"/>
      <c r="G52" s="138"/>
    </row>
    <row r="53" spans="1:7">
      <c r="A53" s="120">
        <v>8</v>
      </c>
      <c r="B53" s="219" t="s">
        <v>81</v>
      </c>
      <c r="C53" s="220"/>
      <c r="D53" s="220"/>
      <c r="E53" s="220"/>
      <c r="F53" s="221"/>
      <c r="G53" s="121">
        <f>SUM(F55:F55)</f>
        <v>0</v>
      </c>
    </row>
    <row r="54" spans="1:7">
      <c r="A54" s="144"/>
      <c r="B54" s="145"/>
      <c r="C54" s="154"/>
      <c r="D54" s="147"/>
      <c r="E54" s="148"/>
      <c r="F54" s="149"/>
      <c r="G54" s="150"/>
    </row>
    <row r="55" spans="1:7" ht="55.2">
      <c r="A55" s="142" t="s">
        <v>82</v>
      </c>
      <c r="B55" s="143" t="s">
        <v>83</v>
      </c>
      <c r="C55" s="128" t="s">
        <v>80</v>
      </c>
      <c r="D55" s="129">
        <v>1</v>
      </c>
      <c r="E55" s="130"/>
      <c r="F55" s="130">
        <f>+D55*E55</f>
        <v>0</v>
      </c>
      <c r="G55" s="138"/>
    </row>
    <row r="56" spans="1:7">
      <c r="A56" s="142"/>
      <c r="B56" s="143"/>
      <c r="C56" s="128"/>
      <c r="D56" s="129"/>
      <c r="E56" s="130"/>
      <c r="F56" s="130"/>
      <c r="G56" s="138"/>
    </row>
    <row r="57" spans="1:7">
      <c r="A57" s="120">
        <v>9</v>
      </c>
      <c r="B57" s="219" t="s">
        <v>84</v>
      </c>
      <c r="C57" s="220"/>
      <c r="D57" s="220"/>
      <c r="E57" s="220"/>
      <c r="F57" s="221"/>
      <c r="G57" s="121">
        <f>SUM(F59:F60)</f>
        <v>0</v>
      </c>
    </row>
    <row r="58" spans="1:7">
      <c r="A58" s="144"/>
      <c r="B58" s="145"/>
      <c r="C58" s="154"/>
      <c r="D58" s="147"/>
      <c r="E58" s="148"/>
      <c r="F58" s="149"/>
      <c r="G58" s="150"/>
    </row>
    <row r="59" spans="1:7" ht="69">
      <c r="A59" s="142" t="s">
        <v>85</v>
      </c>
      <c r="B59" s="143" t="s">
        <v>86</v>
      </c>
      <c r="C59" s="128" t="s">
        <v>80</v>
      </c>
      <c r="D59" s="129">
        <v>1</v>
      </c>
      <c r="E59" s="130"/>
      <c r="F59" s="130">
        <f>+D59*E59</f>
        <v>0</v>
      </c>
      <c r="G59" s="138"/>
    </row>
    <row r="60" spans="1:7" ht="57.6">
      <c r="A60" s="142" t="s">
        <v>87</v>
      </c>
      <c r="B60" s="145" t="s">
        <v>88</v>
      </c>
      <c r="C60" s="154" t="s">
        <v>80</v>
      </c>
      <c r="D60" s="129">
        <v>1</v>
      </c>
      <c r="E60" s="130"/>
      <c r="F60" s="130">
        <f>+D60*E60</f>
        <v>0</v>
      </c>
      <c r="G60" s="138"/>
    </row>
    <row r="61" spans="1:7">
      <c r="A61" s="144"/>
      <c r="B61" s="145"/>
      <c r="C61" s="146"/>
      <c r="D61" s="147"/>
      <c r="E61" s="148"/>
      <c r="F61" s="149"/>
      <c r="G61" s="150"/>
    </row>
    <row r="62" spans="1:7">
      <c r="A62" s="120">
        <v>10</v>
      </c>
      <c r="B62" s="219" t="s">
        <v>89</v>
      </c>
      <c r="C62" s="220"/>
      <c r="D62" s="220"/>
      <c r="E62" s="220"/>
      <c r="F62" s="221"/>
      <c r="G62" s="121">
        <f>SUM(F64:F65)</f>
        <v>0</v>
      </c>
    </row>
    <row r="63" spans="1:7">
      <c r="A63" s="142"/>
      <c r="B63" s="143"/>
      <c r="C63" s="128"/>
      <c r="D63" s="129"/>
      <c r="E63" s="130"/>
      <c r="F63" s="130"/>
      <c r="G63" s="138"/>
    </row>
    <row r="64" spans="1:7" ht="69">
      <c r="A64" s="142" t="s">
        <v>90</v>
      </c>
      <c r="B64" s="145" t="s">
        <v>91</v>
      </c>
      <c r="C64" s="155" t="s">
        <v>80</v>
      </c>
      <c r="D64" s="129">
        <v>1</v>
      </c>
      <c r="E64" s="130"/>
      <c r="F64" s="130">
        <f>+D64*E64</f>
        <v>0</v>
      </c>
      <c r="G64" s="138"/>
    </row>
    <row r="65" spans="1:7" ht="55.2">
      <c r="A65" s="142" t="s">
        <v>92</v>
      </c>
      <c r="B65" s="153" t="s">
        <v>74</v>
      </c>
      <c r="C65" s="128" t="s">
        <v>32</v>
      </c>
      <c r="D65" s="129">
        <f>1.8*0.6</f>
        <v>1.08</v>
      </c>
      <c r="E65" s="130"/>
      <c r="F65" s="130">
        <f>+D65*E65</f>
        <v>0</v>
      </c>
      <c r="G65" s="138"/>
    </row>
    <row r="66" spans="1:7">
      <c r="A66" s="144"/>
      <c r="B66" s="145"/>
      <c r="C66" s="146"/>
      <c r="D66" s="147"/>
      <c r="E66" s="148"/>
      <c r="F66" s="149"/>
      <c r="G66" s="150"/>
    </row>
    <row r="67" spans="1:7">
      <c r="A67" s="120">
        <v>11</v>
      </c>
      <c r="B67" s="219" t="s">
        <v>93</v>
      </c>
      <c r="C67" s="220"/>
      <c r="D67" s="220"/>
      <c r="E67" s="220"/>
      <c r="F67" s="221"/>
      <c r="G67" s="121">
        <f>+SUM(F69:F70)</f>
        <v>0</v>
      </c>
    </row>
    <row r="68" spans="1:7">
      <c r="A68" s="142"/>
      <c r="B68" s="143"/>
      <c r="C68" s="128"/>
      <c r="D68" s="129"/>
      <c r="E68" s="130"/>
      <c r="F68" s="130"/>
      <c r="G68" s="138"/>
    </row>
    <row r="69" spans="1:7" ht="27.6">
      <c r="A69" s="142" t="s">
        <v>94</v>
      </c>
      <c r="B69" s="145" t="s">
        <v>95</v>
      </c>
      <c r="C69" s="155" t="s">
        <v>96</v>
      </c>
      <c r="D69" s="129">
        <v>2</v>
      </c>
      <c r="E69" s="130"/>
      <c r="F69" s="130">
        <f>+D69*E69</f>
        <v>0</v>
      </c>
      <c r="G69" s="138"/>
    </row>
    <row r="70" spans="1:7" ht="27.6">
      <c r="A70" s="142" t="s">
        <v>97</v>
      </c>
      <c r="B70" s="145" t="s">
        <v>98</v>
      </c>
      <c r="C70" s="155" t="s">
        <v>96</v>
      </c>
      <c r="D70" s="129">
        <v>1</v>
      </c>
      <c r="E70" s="148"/>
      <c r="F70" s="130">
        <f>+D70*E70</f>
        <v>0</v>
      </c>
      <c r="G70" s="150"/>
    </row>
    <row r="71" spans="1:7">
      <c r="A71" s="142"/>
      <c r="B71" s="145"/>
      <c r="C71" s="146"/>
      <c r="D71" s="147"/>
      <c r="E71" s="148"/>
      <c r="F71" s="149"/>
      <c r="G71" s="150"/>
    </row>
    <row r="72" spans="1:7">
      <c r="A72" s="120">
        <v>12</v>
      </c>
      <c r="B72" s="219" t="s">
        <v>99</v>
      </c>
      <c r="C72" s="220"/>
      <c r="D72" s="220"/>
      <c r="E72" s="220"/>
      <c r="F72" s="221"/>
      <c r="G72" s="121">
        <f>+SUM(F74:F75)</f>
        <v>0</v>
      </c>
    </row>
    <row r="73" spans="1:7">
      <c r="A73" s="142"/>
      <c r="B73" s="143"/>
      <c r="C73" s="128"/>
      <c r="D73" s="129"/>
      <c r="E73" s="130"/>
      <c r="F73" s="130"/>
      <c r="G73" s="138"/>
    </row>
    <row r="74" spans="1:7" ht="55.2">
      <c r="A74" s="142" t="s">
        <v>100</v>
      </c>
      <c r="B74" s="143" t="s">
        <v>101</v>
      </c>
      <c r="C74" s="128" t="s">
        <v>32</v>
      </c>
      <c r="D74" s="129">
        <v>8.5</v>
      </c>
      <c r="E74" s="130"/>
      <c r="F74" s="130">
        <f>+D74*E74</f>
        <v>0</v>
      </c>
      <c r="G74" s="138"/>
    </row>
    <row r="75" spans="1:7" ht="55.2">
      <c r="A75" s="142" t="s">
        <v>102</v>
      </c>
      <c r="B75" s="143" t="s">
        <v>103</v>
      </c>
      <c r="C75" s="128" t="s">
        <v>96</v>
      </c>
      <c r="D75" s="129">
        <v>1</v>
      </c>
      <c r="E75" s="130"/>
      <c r="F75" s="130">
        <f>+D75*E75</f>
        <v>0</v>
      </c>
      <c r="G75" s="138"/>
    </row>
    <row r="76" spans="1:7" ht="15" thickBot="1">
      <c r="A76" s="142"/>
      <c r="B76" s="156"/>
      <c r="C76" s="128"/>
      <c r="D76" s="157"/>
      <c r="E76" s="130"/>
      <c r="F76" s="130"/>
      <c r="G76" s="138"/>
    </row>
    <row r="77" spans="1:7">
      <c r="A77" s="158"/>
      <c r="B77" s="222"/>
      <c r="C77" s="223"/>
      <c r="D77" s="223"/>
      <c r="E77" s="223"/>
      <c r="F77" s="224"/>
      <c r="G77" s="214">
        <f>SUM(G10:G76)</f>
        <v>0</v>
      </c>
    </row>
    <row r="78" spans="1:7" ht="15" thickBot="1">
      <c r="A78" s="159"/>
      <c r="B78" s="216" t="s">
        <v>104</v>
      </c>
      <c r="C78" s="217"/>
      <c r="D78" s="217"/>
      <c r="E78" s="217"/>
      <c r="F78" s="218"/>
      <c r="G78" s="215"/>
    </row>
  </sheetData>
  <mergeCells count="24">
    <mergeCell ref="F4:G4"/>
    <mergeCell ref="F5:G5"/>
    <mergeCell ref="A7:A8"/>
    <mergeCell ref="B7:B8"/>
    <mergeCell ref="C7:C8"/>
    <mergeCell ref="D7:D8"/>
    <mergeCell ref="E7:E8"/>
    <mergeCell ref="F7:G7"/>
    <mergeCell ref="B33:F33"/>
    <mergeCell ref="B40:F40"/>
    <mergeCell ref="B49:F49"/>
    <mergeCell ref="B53:F53"/>
    <mergeCell ref="A9:G9"/>
    <mergeCell ref="B10:F10"/>
    <mergeCell ref="B15:F15"/>
    <mergeCell ref="B19:F19"/>
    <mergeCell ref="B28:F28"/>
    <mergeCell ref="G77:G78"/>
    <mergeCell ref="B78:F78"/>
    <mergeCell ref="B57:F57"/>
    <mergeCell ref="B62:F62"/>
    <mergeCell ref="B67:F67"/>
    <mergeCell ref="B72:F72"/>
    <mergeCell ref="B77:F77"/>
  </mergeCells>
  <phoneticPr fontId="7" type="noConversion"/>
  <pageMargins left="0.51181102362204722" right="0.51181102362204722" top="0.78740157480314965" bottom="0.59055118110236227" header="0.31496062992125984" footer="0.39370078740157483"/>
  <pageSetup paperSize="9" scale="90" orientation="portrait" r:id="rId1"/>
  <headerFooter>
    <oddHeader>&amp;L&amp;G</oddHeader>
    <oddFooter>&amp;R&amp;8&amp;K01+033&amp;P/&amp;N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6"/>
  <sheetViews>
    <sheetView view="pageBreakPreview" zoomScaleNormal="100" zoomScaleSheetLayoutView="100" workbookViewId="0">
      <selection activeCell="B13" sqref="B13"/>
    </sheetView>
  </sheetViews>
  <sheetFormatPr defaultRowHeight="14.4"/>
  <cols>
    <col min="1" max="1" width="9.5546875" style="109" customWidth="1"/>
    <col min="2" max="2" width="39.5546875" style="110" customWidth="1"/>
    <col min="3" max="3" width="4.5546875" style="110" customWidth="1"/>
    <col min="4" max="4" width="6.5546875" style="110" customWidth="1"/>
    <col min="5" max="5" width="11.44140625" style="111" customWidth="1"/>
    <col min="6" max="6" width="14.109375" style="111" customWidth="1"/>
    <col min="7" max="7" width="16.109375" style="110" customWidth="1"/>
  </cols>
  <sheetData>
    <row r="1" spans="1:7" ht="8.1" customHeight="1"/>
    <row r="2" spans="1:7">
      <c r="A2" s="112" t="s">
        <v>8</v>
      </c>
      <c r="B2" s="112"/>
      <c r="C2" s="112"/>
      <c r="D2" s="112"/>
      <c r="E2" s="113"/>
      <c r="F2" s="114"/>
      <c r="G2" s="112"/>
    </row>
    <row r="3" spans="1:7">
      <c r="A3" s="115" t="s">
        <v>9</v>
      </c>
      <c r="B3" s="112" t="s">
        <v>10</v>
      </c>
      <c r="C3" s="115"/>
      <c r="E3" s="116"/>
      <c r="F3" s="116"/>
      <c r="G3" s="115"/>
    </row>
    <row r="4" spans="1:7">
      <c r="A4" s="115" t="s">
        <v>11</v>
      </c>
      <c r="B4" s="112"/>
      <c r="C4" s="115"/>
      <c r="D4" s="115"/>
      <c r="E4" s="113"/>
      <c r="F4" s="228"/>
      <c r="G4" s="228"/>
    </row>
    <row r="5" spans="1:7">
      <c r="A5" s="115" t="s">
        <v>12</v>
      </c>
      <c r="B5" s="112" t="s">
        <v>105</v>
      </c>
      <c r="C5" s="115"/>
      <c r="D5" s="115"/>
      <c r="E5" s="113"/>
      <c r="F5" s="228" t="s">
        <v>14</v>
      </c>
      <c r="G5" s="228"/>
    </row>
    <row r="6" spans="1:7" ht="15" thickBot="1">
      <c r="A6" s="115"/>
      <c r="B6" s="112"/>
      <c r="C6" s="115"/>
      <c r="D6" s="115"/>
      <c r="E6" s="117"/>
      <c r="F6" s="117"/>
      <c r="G6" s="115"/>
    </row>
    <row r="7" spans="1:7" ht="15" thickBot="1">
      <c r="A7" s="229" t="s">
        <v>15</v>
      </c>
      <c r="B7" s="229" t="s">
        <v>16</v>
      </c>
      <c r="C7" s="229" t="s">
        <v>17</v>
      </c>
      <c r="D7" s="231" t="s">
        <v>18</v>
      </c>
      <c r="E7" s="233" t="s">
        <v>19</v>
      </c>
      <c r="F7" s="235" t="s">
        <v>20</v>
      </c>
      <c r="G7" s="236"/>
    </row>
    <row r="8" spans="1:7" ht="15" thickBot="1">
      <c r="A8" s="230"/>
      <c r="B8" s="230" t="s">
        <v>21</v>
      </c>
      <c r="C8" s="230" t="s">
        <v>22</v>
      </c>
      <c r="D8" s="232" t="s">
        <v>23</v>
      </c>
      <c r="E8" s="234"/>
      <c r="F8" s="118" t="s">
        <v>24</v>
      </c>
      <c r="G8" s="119" t="s">
        <v>25</v>
      </c>
    </row>
    <row r="9" spans="1:7" ht="12" customHeight="1">
      <c r="A9" s="225"/>
      <c r="B9" s="226"/>
      <c r="C9" s="226"/>
      <c r="D9" s="226"/>
      <c r="E9" s="226"/>
      <c r="F9" s="226"/>
      <c r="G9" s="227"/>
    </row>
    <row r="10" spans="1:7">
      <c r="A10" s="120">
        <v>1</v>
      </c>
      <c r="B10" s="219" t="s">
        <v>26</v>
      </c>
      <c r="C10" s="220"/>
      <c r="D10" s="220"/>
      <c r="E10" s="220"/>
      <c r="F10" s="221"/>
      <c r="G10" s="121">
        <f>+SUM(F12:F13)</f>
        <v>0</v>
      </c>
    </row>
    <row r="11" spans="1:7" ht="6.9" customHeight="1">
      <c r="A11" s="122"/>
      <c r="B11" s="123"/>
      <c r="C11" s="123"/>
      <c r="D11" s="123"/>
      <c r="E11" s="124"/>
      <c r="F11" s="124"/>
      <c r="G11" s="125"/>
    </row>
    <row r="12" spans="1:7" ht="55.2">
      <c r="A12" s="126" t="s">
        <v>27</v>
      </c>
      <c r="B12" s="127" t="s">
        <v>28</v>
      </c>
      <c r="C12" s="128" t="s">
        <v>29</v>
      </c>
      <c r="D12" s="129">
        <f>33.2*0.15</f>
        <v>4.9800000000000004</v>
      </c>
      <c r="E12" s="130"/>
      <c r="F12" s="130">
        <f>+D12*E12</f>
        <v>0</v>
      </c>
      <c r="G12" s="131"/>
    </row>
    <row r="13" spans="1:7" ht="55.2">
      <c r="A13" s="126" t="s">
        <v>30</v>
      </c>
      <c r="B13" s="127" t="s">
        <v>31</v>
      </c>
      <c r="C13" s="128" t="s">
        <v>32</v>
      </c>
      <c r="D13" s="129">
        <f>0.4*3</f>
        <v>1.2000000000000002</v>
      </c>
      <c r="E13" s="130"/>
      <c r="F13" s="130">
        <f>D13*E13</f>
        <v>0</v>
      </c>
      <c r="G13" s="131"/>
    </row>
    <row r="14" spans="1:7" ht="6.9" customHeight="1">
      <c r="A14" s="132"/>
      <c r="B14" s="133"/>
      <c r="C14" s="133"/>
      <c r="D14" s="133"/>
      <c r="E14" s="134"/>
      <c r="F14" s="130"/>
      <c r="G14" s="135"/>
    </row>
    <row r="15" spans="1:7">
      <c r="A15" s="120">
        <v>2</v>
      </c>
      <c r="B15" s="219" t="s">
        <v>106</v>
      </c>
      <c r="C15" s="220"/>
      <c r="D15" s="220"/>
      <c r="E15" s="220"/>
      <c r="F15" s="221"/>
      <c r="G15" s="121">
        <f>SUM(F18:F19)</f>
        <v>0</v>
      </c>
    </row>
    <row r="16" spans="1:7">
      <c r="A16" s="122"/>
      <c r="B16" s="123"/>
      <c r="C16" s="123"/>
      <c r="D16" s="123"/>
      <c r="E16" s="124"/>
      <c r="F16" s="124"/>
      <c r="G16" s="125"/>
    </row>
    <row r="17" spans="1:7" ht="96.6">
      <c r="A17" s="126" t="s">
        <v>34</v>
      </c>
      <c r="B17" s="136" t="s">
        <v>40</v>
      </c>
      <c r="C17" s="137"/>
      <c r="D17" s="129"/>
      <c r="E17" s="130"/>
      <c r="F17" s="130"/>
      <c r="G17" s="138"/>
    </row>
    <row r="18" spans="1:7" ht="16.8">
      <c r="A18" s="126" t="s">
        <v>107</v>
      </c>
      <c r="B18" s="136" t="s">
        <v>46</v>
      </c>
      <c r="C18" s="128" t="s">
        <v>29</v>
      </c>
      <c r="D18" s="129">
        <f>0.2*0.4*4.3*4+0.2*0.4*8*2</f>
        <v>2.6560000000000006</v>
      </c>
      <c r="E18" s="130"/>
      <c r="F18" s="130">
        <f t="shared" ref="F18:F19" si="0">D18*E18</f>
        <v>0</v>
      </c>
      <c r="G18" s="138"/>
    </row>
    <row r="19" spans="1:7" ht="16.8">
      <c r="A19" s="126" t="s">
        <v>108</v>
      </c>
      <c r="B19" s="136" t="s">
        <v>48</v>
      </c>
      <c r="C19" s="128" t="s">
        <v>29</v>
      </c>
      <c r="D19" s="129">
        <f>25.2*0.15</f>
        <v>3.78</v>
      </c>
      <c r="E19" s="130"/>
      <c r="F19" s="130">
        <f t="shared" si="0"/>
        <v>0</v>
      </c>
      <c r="G19" s="138"/>
    </row>
    <row r="20" spans="1:7" ht="6.9" customHeight="1">
      <c r="A20" s="132"/>
      <c r="B20" s="139"/>
      <c r="C20" s="139"/>
      <c r="D20" s="139"/>
      <c r="E20" s="140"/>
      <c r="F20" s="140"/>
      <c r="G20" s="141"/>
    </row>
    <row r="21" spans="1:7">
      <c r="A21" s="120">
        <v>3</v>
      </c>
      <c r="B21" s="219" t="s">
        <v>109</v>
      </c>
      <c r="C21" s="220"/>
      <c r="D21" s="220"/>
      <c r="E21" s="220"/>
      <c r="F21" s="221"/>
      <c r="G21" s="121">
        <f>+SUM(F23:F24)</f>
        <v>0</v>
      </c>
    </row>
    <row r="22" spans="1:7" ht="6.9" customHeight="1">
      <c r="A22" s="122"/>
      <c r="B22" s="123"/>
      <c r="C22" s="123"/>
      <c r="D22" s="123"/>
      <c r="E22" s="124"/>
      <c r="F22" s="124"/>
      <c r="G22" s="125"/>
    </row>
    <row r="23" spans="1:7" ht="69">
      <c r="A23" s="142" t="s">
        <v>37</v>
      </c>
      <c r="B23" s="143" t="s">
        <v>51</v>
      </c>
      <c r="C23" s="128" t="s">
        <v>32</v>
      </c>
      <c r="D23" s="129">
        <f>2.08*3</f>
        <v>6.24</v>
      </c>
      <c r="E23" s="130"/>
      <c r="F23" s="130">
        <f t="shared" ref="F23:F24" si="1">D23*E23</f>
        <v>0</v>
      </c>
      <c r="G23" s="138"/>
    </row>
    <row r="24" spans="1:7" ht="85.2">
      <c r="A24" s="142" t="s">
        <v>39</v>
      </c>
      <c r="B24" s="143" t="s">
        <v>53</v>
      </c>
      <c r="C24" s="128" t="s">
        <v>32</v>
      </c>
      <c r="D24" s="129">
        <v>3</v>
      </c>
      <c r="E24" s="130"/>
      <c r="F24" s="130">
        <f t="shared" si="1"/>
        <v>0</v>
      </c>
      <c r="G24" s="138"/>
    </row>
    <row r="25" spans="1:7">
      <c r="A25" s="144"/>
      <c r="B25" s="145"/>
      <c r="C25" s="146"/>
      <c r="D25" s="147"/>
      <c r="E25" s="148"/>
      <c r="F25" s="149"/>
      <c r="G25" s="150"/>
    </row>
    <row r="26" spans="1:7">
      <c r="A26" s="120">
        <v>4</v>
      </c>
      <c r="B26" s="219" t="s">
        <v>110</v>
      </c>
      <c r="C26" s="220"/>
      <c r="D26" s="220"/>
      <c r="E26" s="220"/>
      <c r="F26" s="221"/>
      <c r="G26" s="121">
        <f>SUM(F28:F30)</f>
        <v>0</v>
      </c>
    </row>
    <row r="27" spans="1:7">
      <c r="A27" s="142"/>
      <c r="B27" s="143"/>
      <c r="C27" s="128"/>
      <c r="D27" s="129"/>
      <c r="E27" s="130"/>
      <c r="F27" s="130"/>
      <c r="G27" s="138"/>
    </row>
    <row r="28" spans="1:7" ht="82.8">
      <c r="A28" s="142" t="s">
        <v>50</v>
      </c>
      <c r="B28" s="143" t="s">
        <v>56</v>
      </c>
      <c r="C28" s="128" t="s">
        <v>32</v>
      </c>
      <c r="D28" s="129">
        <f>17.64*3</f>
        <v>52.92</v>
      </c>
      <c r="E28" s="130"/>
      <c r="F28" s="130">
        <f>+D28*E28</f>
        <v>0</v>
      </c>
      <c r="G28" s="138"/>
    </row>
    <row r="29" spans="1:7" ht="27.6">
      <c r="A29" s="142" t="s">
        <v>52</v>
      </c>
      <c r="B29" s="145" t="s">
        <v>58</v>
      </c>
      <c r="C29" s="128" t="s">
        <v>32</v>
      </c>
      <c r="D29" s="129">
        <f>51.97*2.85+D28</f>
        <v>201.03449999999998</v>
      </c>
      <c r="E29" s="130"/>
      <c r="F29" s="130">
        <f>+D29*E29</f>
        <v>0</v>
      </c>
      <c r="G29" s="138"/>
    </row>
    <row r="30" spans="1:7" ht="27.6">
      <c r="A30" s="142" t="s">
        <v>111</v>
      </c>
      <c r="B30" s="145" t="s">
        <v>60</v>
      </c>
      <c r="C30" s="128" t="s">
        <v>32</v>
      </c>
      <c r="D30" s="129">
        <f>25.16+38.85</f>
        <v>64.010000000000005</v>
      </c>
      <c r="E30" s="130"/>
      <c r="F30" s="130">
        <f>+D30*E30</f>
        <v>0</v>
      </c>
      <c r="G30" s="138"/>
    </row>
    <row r="31" spans="1:7">
      <c r="A31" s="142"/>
      <c r="B31" s="143"/>
      <c r="C31" s="128"/>
      <c r="D31" s="129"/>
      <c r="E31" s="130"/>
      <c r="F31" s="130"/>
      <c r="G31" s="138"/>
    </row>
    <row r="32" spans="1:7">
      <c r="A32" s="120">
        <v>5</v>
      </c>
      <c r="B32" s="219" t="s">
        <v>112</v>
      </c>
      <c r="C32" s="220"/>
      <c r="D32" s="220"/>
      <c r="E32" s="220"/>
      <c r="F32" s="221"/>
      <c r="G32" s="121">
        <f>SUM(F35:F39)</f>
        <v>0</v>
      </c>
    </row>
    <row r="33" spans="1:7" ht="6.9" customHeight="1">
      <c r="A33" s="142"/>
      <c r="B33" s="143"/>
      <c r="C33" s="151"/>
      <c r="D33" s="129"/>
      <c r="E33" s="130"/>
      <c r="F33" s="130"/>
      <c r="G33" s="138"/>
    </row>
    <row r="34" spans="1:7">
      <c r="A34" s="142" t="s">
        <v>55</v>
      </c>
      <c r="B34" s="152" t="s">
        <v>65</v>
      </c>
      <c r="C34" s="151"/>
      <c r="D34" s="129"/>
      <c r="E34" s="130"/>
      <c r="F34" s="130"/>
      <c r="G34" s="138"/>
    </row>
    <row r="35" spans="1:7" ht="69">
      <c r="A35" s="142" t="s">
        <v>113</v>
      </c>
      <c r="B35" s="143" t="s">
        <v>67</v>
      </c>
      <c r="C35" s="128" t="s">
        <v>68</v>
      </c>
      <c r="D35" s="129">
        <v>1</v>
      </c>
      <c r="E35" s="130"/>
      <c r="F35" s="130">
        <f>+D35*E35</f>
        <v>0</v>
      </c>
      <c r="G35" s="138"/>
    </row>
    <row r="36" spans="1:7" ht="69">
      <c r="A36" s="142" t="s">
        <v>114</v>
      </c>
      <c r="B36" s="143" t="s">
        <v>70</v>
      </c>
      <c r="C36" s="128" t="s">
        <v>68</v>
      </c>
      <c r="D36" s="129">
        <v>1</v>
      </c>
      <c r="E36" s="130"/>
      <c r="F36" s="130">
        <f t="shared" ref="F36:F39" si="2">+D36*E36</f>
        <v>0</v>
      </c>
      <c r="G36" s="138"/>
    </row>
    <row r="37" spans="1:7" ht="69">
      <c r="A37" s="142" t="s">
        <v>115</v>
      </c>
      <c r="B37" s="143" t="s">
        <v>72</v>
      </c>
      <c r="C37" s="128" t="s">
        <v>68</v>
      </c>
      <c r="D37" s="129">
        <v>1</v>
      </c>
      <c r="E37" s="130"/>
      <c r="F37" s="130">
        <f t="shared" si="2"/>
        <v>0</v>
      </c>
      <c r="G37" s="138"/>
    </row>
    <row r="38" spans="1:7" ht="55.2">
      <c r="A38" s="142" t="s">
        <v>116</v>
      </c>
      <c r="B38" s="153" t="s">
        <v>74</v>
      </c>
      <c r="C38" s="128" t="s">
        <v>32</v>
      </c>
      <c r="D38" s="147">
        <f>+(0.8+0.9)*2.1</f>
        <v>3.5700000000000007</v>
      </c>
      <c r="E38" s="148"/>
      <c r="F38" s="130">
        <f t="shared" si="2"/>
        <v>0</v>
      </c>
      <c r="G38" s="150"/>
    </row>
    <row r="39" spans="1:7" ht="55.2">
      <c r="A39" s="142" t="s">
        <v>117</v>
      </c>
      <c r="B39" s="153" t="s">
        <v>76</v>
      </c>
      <c r="C39" s="128" t="s">
        <v>32</v>
      </c>
      <c r="D39" s="147">
        <v>3.66</v>
      </c>
      <c r="E39" s="148"/>
      <c r="F39" s="130">
        <f t="shared" si="2"/>
        <v>0</v>
      </c>
      <c r="G39" s="150"/>
    </row>
    <row r="40" spans="1:7">
      <c r="A40" s="144"/>
      <c r="B40" s="145"/>
      <c r="C40" s="146"/>
      <c r="D40" s="147"/>
      <c r="E40" s="148"/>
      <c r="F40" s="149"/>
      <c r="G40" s="150"/>
    </row>
    <row r="41" spans="1:7">
      <c r="A41" s="120">
        <v>6</v>
      </c>
      <c r="B41" s="219" t="s">
        <v>118</v>
      </c>
      <c r="C41" s="220"/>
      <c r="D41" s="220"/>
      <c r="E41" s="220"/>
      <c r="F41" s="221"/>
      <c r="G41" s="121">
        <f>+SUM(F43)</f>
        <v>0</v>
      </c>
    </row>
    <row r="42" spans="1:7" ht="6.9" customHeight="1">
      <c r="A42" s="142"/>
      <c r="B42" s="143"/>
      <c r="C42" s="151"/>
      <c r="D42" s="129"/>
      <c r="E42" s="130"/>
      <c r="F42" s="130"/>
      <c r="G42" s="138"/>
    </row>
    <row r="43" spans="1:7" ht="55.2">
      <c r="A43" s="142" t="s">
        <v>64</v>
      </c>
      <c r="B43" s="143" t="s">
        <v>119</v>
      </c>
      <c r="C43" s="128" t="s">
        <v>80</v>
      </c>
      <c r="D43" s="129">
        <v>1</v>
      </c>
      <c r="E43" s="130"/>
      <c r="F43" s="130">
        <f t="shared" ref="F43" si="3">D43*E43</f>
        <v>0</v>
      </c>
      <c r="G43" s="138"/>
    </row>
    <row r="44" spans="1:7">
      <c r="A44" s="142"/>
      <c r="B44" s="143"/>
      <c r="C44" s="128"/>
      <c r="D44" s="129"/>
      <c r="E44" s="130"/>
      <c r="F44" s="130"/>
      <c r="G44" s="138"/>
    </row>
    <row r="45" spans="1:7">
      <c r="A45" s="120">
        <v>7</v>
      </c>
      <c r="B45" s="219" t="s">
        <v>120</v>
      </c>
      <c r="C45" s="220"/>
      <c r="D45" s="220"/>
      <c r="E45" s="220"/>
      <c r="F45" s="221"/>
      <c r="G45" s="121">
        <f>SUM(F47:F47)</f>
        <v>0</v>
      </c>
    </row>
    <row r="46" spans="1:7">
      <c r="A46" s="144"/>
      <c r="B46" s="145"/>
      <c r="C46" s="154"/>
      <c r="D46" s="147"/>
      <c r="E46" s="148"/>
      <c r="F46" s="149"/>
      <c r="G46" s="150"/>
    </row>
    <row r="47" spans="1:7" ht="55.2">
      <c r="A47" s="144" t="s">
        <v>78</v>
      </c>
      <c r="B47" s="145" t="s">
        <v>83</v>
      </c>
      <c r="C47" s="154" t="s">
        <v>80</v>
      </c>
      <c r="D47" s="147">
        <v>1</v>
      </c>
      <c r="E47" s="148"/>
      <c r="F47" s="149">
        <f>+D47*E47</f>
        <v>0</v>
      </c>
      <c r="G47" s="150"/>
    </row>
    <row r="48" spans="1:7">
      <c r="A48" s="142"/>
      <c r="B48" s="143"/>
      <c r="C48" s="128"/>
      <c r="D48" s="129"/>
      <c r="E48" s="130"/>
      <c r="F48" s="130"/>
      <c r="G48" s="138"/>
    </row>
    <row r="49" spans="1:7">
      <c r="A49" s="120">
        <v>8</v>
      </c>
      <c r="B49" s="219" t="s">
        <v>121</v>
      </c>
      <c r="C49" s="220"/>
      <c r="D49" s="220"/>
      <c r="E49" s="220"/>
      <c r="F49" s="221"/>
      <c r="G49" s="121">
        <f>SUM(F51:F52)</f>
        <v>0</v>
      </c>
    </row>
    <row r="50" spans="1:7">
      <c r="A50" s="144"/>
      <c r="B50" s="145"/>
      <c r="C50" s="154"/>
      <c r="D50" s="147"/>
      <c r="E50" s="148"/>
      <c r="F50" s="149"/>
      <c r="G50" s="150"/>
    </row>
    <row r="51" spans="1:7" ht="69">
      <c r="A51" s="144" t="s">
        <v>82</v>
      </c>
      <c r="B51" s="145" t="s">
        <v>86</v>
      </c>
      <c r="C51" s="154" t="s">
        <v>80</v>
      </c>
      <c r="D51" s="147">
        <v>1</v>
      </c>
      <c r="E51" s="148"/>
      <c r="F51" s="149">
        <f>+D51*E51</f>
        <v>0</v>
      </c>
      <c r="G51" s="150"/>
    </row>
    <row r="52" spans="1:7" ht="57.6">
      <c r="A52" s="144" t="s">
        <v>122</v>
      </c>
      <c r="B52" s="145" t="s">
        <v>88</v>
      </c>
      <c r="C52" s="154" t="s">
        <v>80</v>
      </c>
      <c r="D52" s="147">
        <v>1</v>
      </c>
      <c r="E52" s="130"/>
      <c r="F52" s="149">
        <f>+D52*E52</f>
        <v>0</v>
      </c>
      <c r="G52" s="138"/>
    </row>
    <row r="53" spans="1:7">
      <c r="A53" s="144"/>
      <c r="B53" s="145"/>
      <c r="C53" s="146"/>
      <c r="D53" s="147"/>
      <c r="E53" s="148"/>
      <c r="F53" s="149"/>
      <c r="G53" s="150"/>
    </row>
    <row r="54" spans="1:7">
      <c r="A54" s="120">
        <v>9</v>
      </c>
      <c r="B54" s="219" t="s">
        <v>123</v>
      </c>
      <c r="C54" s="220"/>
      <c r="D54" s="220"/>
      <c r="E54" s="220"/>
      <c r="F54" s="221"/>
      <c r="G54" s="121">
        <f>SUM(F56:F57)</f>
        <v>0</v>
      </c>
    </row>
    <row r="55" spans="1:7">
      <c r="A55" s="142"/>
      <c r="B55" s="143"/>
      <c r="C55" s="128"/>
      <c r="D55" s="129"/>
      <c r="E55" s="130"/>
      <c r="F55" s="130"/>
      <c r="G55" s="138"/>
    </row>
    <row r="56" spans="1:7" ht="69">
      <c r="A56" s="142" t="s">
        <v>85</v>
      </c>
      <c r="B56" s="145" t="s">
        <v>91</v>
      </c>
      <c r="C56" s="155" t="s">
        <v>80</v>
      </c>
      <c r="D56" s="129">
        <v>1</v>
      </c>
      <c r="E56" s="130"/>
      <c r="F56" s="130">
        <f>+D56*E56</f>
        <v>0</v>
      </c>
      <c r="G56" s="138"/>
    </row>
    <row r="57" spans="1:7" ht="55.2">
      <c r="A57" s="142" t="s">
        <v>87</v>
      </c>
      <c r="B57" s="153" t="s">
        <v>74</v>
      </c>
      <c r="C57" s="128" t="s">
        <v>32</v>
      </c>
      <c r="D57" s="129">
        <f>1.8*0.6</f>
        <v>1.08</v>
      </c>
      <c r="E57" s="130"/>
      <c r="F57" s="130">
        <f>+D57*E57</f>
        <v>0</v>
      </c>
      <c r="G57" s="138"/>
    </row>
    <row r="58" spans="1:7">
      <c r="A58" s="142"/>
      <c r="B58" s="145"/>
      <c r="C58" s="128"/>
      <c r="D58" s="129"/>
      <c r="E58" s="130"/>
      <c r="F58" s="130"/>
      <c r="G58" s="138"/>
    </row>
    <row r="59" spans="1:7">
      <c r="A59" s="120">
        <v>10</v>
      </c>
      <c r="B59" s="219" t="s">
        <v>124</v>
      </c>
      <c r="C59" s="220"/>
      <c r="D59" s="220"/>
      <c r="E59" s="220"/>
      <c r="F59" s="221"/>
      <c r="G59" s="121">
        <f>+SUM(F61:F64)</f>
        <v>0</v>
      </c>
    </row>
    <row r="60" spans="1:7">
      <c r="A60" s="142"/>
      <c r="B60" s="143"/>
      <c r="C60" s="128"/>
      <c r="D60" s="129"/>
      <c r="E60" s="130"/>
      <c r="F60" s="130"/>
      <c r="G60" s="138"/>
    </row>
    <row r="61" spans="1:7" ht="41.4">
      <c r="A61" s="144" t="s">
        <v>90</v>
      </c>
      <c r="B61" s="145" t="s">
        <v>125</v>
      </c>
      <c r="C61" s="155" t="s">
        <v>96</v>
      </c>
      <c r="D61" s="147">
        <v>1</v>
      </c>
      <c r="E61" s="148"/>
      <c r="F61" s="149">
        <f>+D61*E61</f>
        <v>0</v>
      </c>
      <c r="G61" s="150"/>
    </row>
    <row r="62" spans="1:7" ht="41.4">
      <c r="A62" s="144" t="s">
        <v>92</v>
      </c>
      <c r="B62" s="145" t="s">
        <v>126</v>
      </c>
      <c r="C62" s="155" t="s">
        <v>96</v>
      </c>
      <c r="D62" s="147">
        <v>2</v>
      </c>
      <c r="E62" s="148"/>
      <c r="F62" s="149">
        <f t="shared" ref="F62:F64" si="4">+D62*E62</f>
        <v>0</v>
      </c>
      <c r="G62" s="150"/>
    </row>
    <row r="63" spans="1:7" ht="41.4">
      <c r="A63" s="144" t="s">
        <v>127</v>
      </c>
      <c r="B63" s="145" t="s">
        <v>98</v>
      </c>
      <c r="C63" s="155" t="s">
        <v>96</v>
      </c>
      <c r="D63" s="147">
        <v>2</v>
      </c>
      <c r="E63" s="148"/>
      <c r="F63" s="149">
        <f t="shared" si="4"/>
        <v>0</v>
      </c>
      <c r="G63" s="150"/>
    </row>
    <row r="64" spans="1:7" ht="41.4">
      <c r="A64" s="144" t="s">
        <v>128</v>
      </c>
      <c r="B64" s="145" t="s">
        <v>129</v>
      </c>
      <c r="C64" s="155" t="s">
        <v>96</v>
      </c>
      <c r="D64" s="147">
        <v>1</v>
      </c>
      <c r="E64" s="148"/>
      <c r="F64" s="149">
        <f t="shared" si="4"/>
        <v>0</v>
      </c>
      <c r="G64" s="150"/>
    </row>
    <row r="65" spans="1:7">
      <c r="A65" s="144"/>
      <c r="B65" s="145"/>
      <c r="C65" s="146"/>
      <c r="D65" s="147"/>
      <c r="E65" s="148"/>
      <c r="F65" s="149"/>
      <c r="G65" s="150"/>
    </row>
    <row r="66" spans="1:7">
      <c r="A66" s="120">
        <v>11</v>
      </c>
      <c r="B66" s="219" t="s">
        <v>130</v>
      </c>
      <c r="C66" s="220"/>
      <c r="D66" s="220"/>
      <c r="E66" s="220"/>
      <c r="F66" s="221"/>
      <c r="G66" s="121">
        <f>+SUM(F68:F69)</f>
        <v>0</v>
      </c>
    </row>
    <row r="67" spans="1:7">
      <c r="A67" s="142"/>
      <c r="B67" s="143"/>
      <c r="C67" s="128"/>
      <c r="D67" s="129"/>
      <c r="E67" s="130"/>
      <c r="F67" s="130"/>
      <c r="G67" s="138"/>
    </row>
    <row r="68" spans="1:7" ht="55.2">
      <c r="A68" s="142" t="s">
        <v>94</v>
      </c>
      <c r="B68" s="143" t="s">
        <v>101</v>
      </c>
      <c r="C68" s="128" t="s">
        <v>32</v>
      </c>
      <c r="D68" s="129">
        <v>12</v>
      </c>
      <c r="E68" s="130"/>
      <c r="F68" s="130">
        <f>+D68*E68</f>
        <v>0</v>
      </c>
      <c r="G68" s="138"/>
    </row>
    <row r="69" spans="1:7" ht="55.2">
      <c r="A69" s="142" t="s">
        <v>97</v>
      </c>
      <c r="B69" s="143" t="s">
        <v>103</v>
      </c>
      <c r="C69" s="128" t="s">
        <v>96</v>
      </c>
      <c r="D69" s="129">
        <v>1</v>
      </c>
      <c r="E69" s="130"/>
      <c r="F69" s="130">
        <f>+D69*E69</f>
        <v>0</v>
      </c>
      <c r="G69" s="138"/>
    </row>
    <row r="70" spans="1:7">
      <c r="A70" s="142"/>
      <c r="B70" s="143"/>
      <c r="C70" s="128"/>
      <c r="D70" s="129"/>
      <c r="E70" s="130"/>
      <c r="F70" s="130"/>
      <c r="G70" s="138"/>
    </row>
    <row r="71" spans="1:7">
      <c r="A71" s="120">
        <v>12</v>
      </c>
      <c r="B71" s="219" t="s">
        <v>131</v>
      </c>
      <c r="C71" s="220"/>
      <c r="D71" s="220"/>
      <c r="E71" s="220"/>
      <c r="F71" s="221"/>
      <c r="G71" s="121">
        <f>F73</f>
        <v>0</v>
      </c>
    </row>
    <row r="72" spans="1:7">
      <c r="A72" s="160"/>
      <c r="B72" s="161"/>
      <c r="C72" s="162"/>
      <c r="D72" s="162"/>
      <c r="E72" s="162"/>
      <c r="F72" s="163"/>
      <c r="G72" s="164"/>
    </row>
    <row r="73" spans="1:7" ht="110.4">
      <c r="A73" s="142" t="s">
        <v>100</v>
      </c>
      <c r="B73" s="143" t="s">
        <v>132</v>
      </c>
      <c r="C73" s="128" t="s">
        <v>80</v>
      </c>
      <c r="D73" s="129">
        <v>1</v>
      </c>
      <c r="E73" s="130">
        <v>0</v>
      </c>
      <c r="F73" s="130">
        <f>D73*E73</f>
        <v>0</v>
      </c>
      <c r="G73" s="138"/>
    </row>
    <row r="74" spans="1:7" ht="15" thickBot="1">
      <c r="A74" s="142"/>
      <c r="B74" s="156"/>
      <c r="C74" s="128"/>
      <c r="D74" s="157"/>
      <c r="E74" s="130"/>
      <c r="F74" s="130"/>
      <c r="G74" s="138"/>
    </row>
    <row r="75" spans="1:7">
      <c r="A75" s="158"/>
      <c r="B75" s="222"/>
      <c r="C75" s="223"/>
      <c r="D75" s="223"/>
      <c r="E75" s="223"/>
      <c r="F75" s="224"/>
      <c r="G75" s="214">
        <f>SUM(G10:G74)</f>
        <v>0</v>
      </c>
    </row>
    <row r="76" spans="1:7" ht="15" thickBot="1">
      <c r="A76" s="159"/>
      <c r="B76" s="216" t="s">
        <v>104</v>
      </c>
      <c r="C76" s="217"/>
      <c r="D76" s="217"/>
      <c r="E76" s="217"/>
      <c r="F76" s="218"/>
      <c r="G76" s="215"/>
    </row>
  </sheetData>
  <mergeCells count="24">
    <mergeCell ref="A9:G9"/>
    <mergeCell ref="B10:F10"/>
    <mergeCell ref="B15:F15"/>
    <mergeCell ref="B21:F21"/>
    <mergeCell ref="F4:G4"/>
    <mergeCell ref="F5:G5"/>
    <mergeCell ref="A7:A8"/>
    <mergeCell ref="B7:B8"/>
    <mergeCell ref="C7:C8"/>
    <mergeCell ref="D7:D8"/>
    <mergeCell ref="E7:E8"/>
    <mergeCell ref="F7:G7"/>
    <mergeCell ref="B71:F71"/>
    <mergeCell ref="B75:F75"/>
    <mergeCell ref="G75:G76"/>
    <mergeCell ref="B76:F76"/>
    <mergeCell ref="B26:F26"/>
    <mergeCell ref="B32:F32"/>
    <mergeCell ref="B41:F41"/>
    <mergeCell ref="B45:F45"/>
    <mergeCell ref="B49:F49"/>
    <mergeCell ref="B54:F54"/>
    <mergeCell ref="B59:F59"/>
    <mergeCell ref="B66:F66"/>
  </mergeCells>
  <pageMargins left="0.51181102362204722" right="0.51181102362204722" top="0.78740157480314965" bottom="0.59055118110236227" header="0.31496062992125984" footer="0.39370078740157483"/>
  <pageSetup paperSize="9" scale="90" orientation="portrait" r:id="rId1"/>
  <headerFooter>
    <oddHeader>&amp;L&amp;G</oddHeader>
    <oddFooter>&amp;R&amp;8&amp;K01+033&amp;P/&amp;N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1"/>
  <sheetViews>
    <sheetView view="pageBreakPreview" zoomScale="98" zoomScaleNormal="100" zoomScaleSheetLayoutView="98" workbookViewId="0">
      <selection activeCell="E57" sqref="E57"/>
    </sheetView>
  </sheetViews>
  <sheetFormatPr defaultRowHeight="14.4"/>
  <cols>
    <col min="1" max="1" width="9" style="109" bestFit="1" customWidth="1"/>
    <col min="2" max="2" width="39.5546875" style="110" customWidth="1"/>
    <col min="3" max="3" width="4.5546875" style="110" customWidth="1"/>
    <col min="4" max="4" width="9" style="110" bestFit="1" customWidth="1"/>
    <col min="5" max="5" width="11.44140625" style="111" customWidth="1"/>
    <col min="6" max="6" width="12.6640625" style="111" bestFit="1" customWidth="1"/>
    <col min="7" max="7" width="13.88671875" style="110" customWidth="1"/>
  </cols>
  <sheetData>
    <row r="1" spans="1:7" ht="8.1" customHeight="1"/>
    <row r="2" spans="1:7">
      <c r="A2" s="112" t="s">
        <v>8</v>
      </c>
      <c r="B2" s="112"/>
      <c r="C2" s="112"/>
      <c r="D2" s="112"/>
      <c r="E2" s="113"/>
      <c r="F2" s="114"/>
      <c r="G2" s="112"/>
    </row>
    <row r="3" spans="1:7">
      <c r="A3" s="115" t="s">
        <v>9</v>
      </c>
      <c r="B3" s="112" t="s">
        <v>10</v>
      </c>
      <c r="C3" s="115"/>
      <c r="E3" s="116"/>
      <c r="F3" s="116"/>
      <c r="G3" s="115"/>
    </row>
    <row r="4" spans="1:7">
      <c r="A4" s="115" t="s">
        <v>11</v>
      </c>
      <c r="B4" s="112"/>
      <c r="C4" s="115"/>
      <c r="D4" s="115"/>
      <c r="E4" s="113"/>
      <c r="F4" s="228"/>
      <c r="G4" s="228"/>
    </row>
    <row r="5" spans="1:7">
      <c r="A5" s="115" t="s">
        <v>12</v>
      </c>
      <c r="B5" s="112" t="s">
        <v>133</v>
      </c>
      <c r="C5" s="115"/>
      <c r="D5" s="115"/>
      <c r="E5" s="113"/>
      <c r="F5" s="228" t="s">
        <v>14</v>
      </c>
      <c r="G5" s="228"/>
    </row>
    <row r="6" spans="1:7" ht="15" thickBot="1">
      <c r="A6" s="115"/>
      <c r="B6" s="112"/>
      <c r="C6" s="115"/>
      <c r="D6" s="115"/>
      <c r="E6" s="117"/>
      <c r="F6" s="117"/>
      <c r="G6" s="115"/>
    </row>
    <row r="7" spans="1:7" ht="15" thickBot="1">
      <c r="A7" s="229" t="s">
        <v>15</v>
      </c>
      <c r="B7" s="229" t="s">
        <v>16</v>
      </c>
      <c r="C7" s="229" t="s">
        <v>17</v>
      </c>
      <c r="D7" s="231" t="s">
        <v>18</v>
      </c>
      <c r="E7" s="233" t="s">
        <v>19</v>
      </c>
      <c r="F7" s="235" t="s">
        <v>20</v>
      </c>
      <c r="G7" s="236"/>
    </row>
    <row r="8" spans="1:7" ht="15" thickBot="1">
      <c r="A8" s="230"/>
      <c r="B8" s="230" t="s">
        <v>21</v>
      </c>
      <c r="C8" s="230" t="s">
        <v>22</v>
      </c>
      <c r="D8" s="232" t="s">
        <v>23</v>
      </c>
      <c r="E8" s="234"/>
      <c r="F8" s="118" t="s">
        <v>24</v>
      </c>
      <c r="G8" s="119" t="s">
        <v>25</v>
      </c>
    </row>
    <row r="9" spans="1:7" ht="12" customHeight="1">
      <c r="A9" s="225"/>
      <c r="B9" s="226"/>
      <c r="C9" s="226"/>
      <c r="D9" s="226"/>
      <c r="E9" s="226"/>
      <c r="F9" s="226"/>
      <c r="G9" s="227"/>
    </row>
    <row r="10" spans="1:7">
      <c r="A10" s="120">
        <v>1</v>
      </c>
      <c r="B10" s="219" t="s">
        <v>26</v>
      </c>
      <c r="C10" s="220"/>
      <c r="D10" s="220"/>
      <c r="E10" s="220"/>
      <c r="F10" s="221"/>
      <c r="G10" s="121">
        <f>+SUM(F12:F14)</f>
        <v>0</v>
      </c>
    </row>
    <row r="11" spans="1:7" ht="6.9" customHeight="1">
      <c r="A11" s="122"/>
      <c r="B11" s="123"/>
      <c r="C11" s="123"/>
      <c r="D11" s="123"/>
      <c r="E11" s="124"/>
      <c r="F11" s="124"/>
      <c r="G11" s="125"/>
    </row>
    <row r="12" spans="1:7" ht="55.2">
      <c r="A12" s="126" t="s">
        <v>27</v>
      </c>
      <c r="B12" s="127" t="s">
        <v>28</v>
      </c>
      <c r="C12" s="128" t="s">
        <v>29</v>
      </c>
      <c r="D12" s="129">
        <f>35.3*0.15</f>
        <v>5.294999999999999</v>
      </c>
      <c r="E12" s="130"/>
      <c r="F12" s="130">
        <f>+D12*E12</f>
        <v>0</v>
      </c>
      <c r="G12" s="131"/>
    </row>
    <row r="13" spans="1:7" ht="55.2">
      <c r="A13" s="126" t="s">
        <v>30</v>
      </c>
      <c r="B13" s="127" t="s">
        <v>134</v>
      </c>
      <c r="C13" s="128" t="s">
        <v>32</v>
      </c>
      <c r="D13" s="129">
        <v>30.73</v>
      </c>
      <c r="E13" s="130"/>
      <c r="F13" s="130">
        <f>D13*E13</f>
        <v>0</v>
      </c>
      <c r="G13" s="131"/>
    </row>
    <row r="14" spans="1:7" ht="55.2">
      <c r="A14" s="126" t="s">
        <v>135</v>
      </c>
      <c r="B14" s="127" t="s">
        <v>31</v>
      </c>
      <c r="C14" s="128" t="s">
        <v>32</v>
      </c>
      <c r="D14" s="129">
        <f>1.2*2.8</f>
        <v>3.36</v>
      </c>
      <c r="E14" s="130"/>
      <c r="F14" s="130">
        <f>D14*E14</f>
        <v>0</v>
      </c>
      <c r="G14" s="131"/>
    </row>
    <row r="15" spans="1:7" ht="6.9" customHeight="1">
      <c r="A15" s="132"/>
      <c r="B15" s="133"/>
      <c r="C15" s="133"/>
      <c r="D15" s="133"/>
      <c r="E15" s="134"/>
      <c r="F15" s="130"/>
      <c r="G15" s="135"/>
    </row>
    <row r="16" spans="1:7">
      <c r="A16" s="120">
        <v>2</v>
      </c>
      <c r="B16" s="219" t="s">
        <v>106</v>
      </c>
      <c r="C16" s="220"/>
      <c r="D16" s="220"/>
      <c r="E16" s="220"/>
      <c r="F16" s="221"/>
      <c r="G16" s="121">
        <f>SUM(F19:F20)</f>
        <v>0</v>
      </c>
    </row>
    <row r="17" spans="1:7">
      <c r="A17" s="122"/>
      <c r="B17" s="123"/>
      <c r="C17" s="123"/>
      <c r="D17" s="123"/>
      <c r="E17" s="124"/>
      <c r="F17" s="124"/>
      <c r="G17" s="125"/>
    </row>
    <row r="18" spans="1:7" ht="96.6">
      <c r="A18" s="126" t="s">
        <v>34</v>
      </c>
      <c r="B18" s="136" t="s">
        <v>40</v>
      </c>
      <c r="C18" s="137"/>
      <c r="D18" s="129"/>
      <c r="E18" s="130"/>
      <c r="F18" s="130"/>
      <c r="G18" s="138"/>
    </row>
    <row r="19" spans="1:7" ht="16.8">
      <c r="A19" s="126" t="s">
        <v>107</v>
      </c>
      <c r="B19" s="136" t="s">
        <v>46</v>
      </c>
      <c r="C19" s="128" t="s">
        <v>29</v>
      </c>
      <c r="D19" s="130">
        <f>0.2*0.4*3.87+0.2*0.4*3+0.2*0.4*1.36+0.2*0.4*8.1+0.2*0.4*4.48*2+0.2*0.4*8.09</f>
        <v>2.6704000000000008</v>
      </c>
      <c r="E19" s="130"/>
      <c r="F19" s="130">
        <f t="shared" ref="F19:F20" si="0">D19*E19</f>
        <v>0</v>
      </c>
      <c r="G19" s="138"/>
    </row>
    <row r="20" spans="1:7" ht="16.8">
      <c r="A20" s="126" t="s">
        <v>108</v>
      </c>
      <c r="B20" s="136" t="s">
        <v>48</v>
      </c>
      <c r="C20" s="128" t="s">
        <v>29</v>
      </c>
      <c r="D20" s="129">
        <f>37.63*0.15</f>
        <v>5.6444999999999999</v>
      </c>
      <c r="E20" s="130"/>
      <c r="F20" s="130">
        <f t="shared" si="0"/>
        <v>0</v>
      </c>
      <c r="G20" s="138"/>
    </row>
    <row r="21" spans="1:7" ht="6.9" customHeight="1">
      <c r="A21" s="132"/>
      <c r="B21" s="139"/>
      <c r="C21" s="139"/>
      <c r="D21" s="139"/>
      <c r="E21" s="140"/>
      <c r="F21" s="140"/>
      <c r="G21" s="141"/>
    </row>
    <row r="22" spans="1:7">
      <c r="A22" s="120">
        <v>3</v>
      </c>
      <c r="B22" s="219" t="s">
        <v>109</v>
      </c>
      <c r="C22" s="220"/>
      <c r="D22" s="220"/>
      <c r="E22" s="220"/>
      <c r="F22" s="221"/>
      <c r="G22" s="121">
        <f>+SUM(F24:F25)</f>
        <v>0</v>
      </c>
    </row>
    <row r="23" spans="1:7" ht="6.9" customHeight="1">
      <c r="A23" s="122"/>
      <c r="B23" s="123"/>
      <c r="C23" s="123"/>
      <c r="D23" s="123"/>
      <c r="E23" s="124"/>
      <c r="F23" s="124"/>
      <c r="G23" s="125"/>
    </row>
    <row r="24" spans="1:7" ht="69">
      <c r="A24" s="142" t="s">
        <v>37</v>
      </c>
      <c r="B24" s="143" t="s">
        <v>51</v>
      </c>
      <c r="C24" s="128" t="s">
        <v>32</v>
      </c>
      <c r="D24" s="129">
        <f>0.72*2.8</f>
        <v>2.016</v>
      </c>
      <c r="E24" s="130"/>
      <c r="F24" s="130">
        <f t="shared" ref="F24:F25" si="1">D24*E24</f>
        <v>0</v>
      </c>
      <c r="G24" s="138"/>
    </row>
    <row r="25" spans="1:7" ht="85.2">
      <c r="A25" s="142" t="s">
        <v>39</v>
      </c>
      <c r="B25" s="143" t="s">
        <v>53</v>
      </c>
      <c r="C25" s="128" t="s">
        <v>32</v>
      </c>
      <c r="D25" s="129">
        <v>3.5</v>
      </c>
      <c r="E25" s="130"/>
      <c r="F25" s="130">
        <f t="shared" si="1"/>
        <v>0</v>
      </c>
      <c r="G25" s="138"/>
    </row>
    <row r="26" spans="1:7">
      <c r="A26" s="144"/>
      <c r="B26" s="145"/>
      <c r="C26" s="146"/>
      <c r="D26" s="147"/>
      <c r="E26" s="148"/>
      <c r="F26" s="149"/>
      <c r="G26" s="150"/>
    </row>
    <row r="27" spans="1:7">
      <c r="A27" s="120">
        <v>4</v>
      </c>
      <c r="B27" s="219" t="s">
        <v>110</v>
      </c>
      <c r="C27" s="220"/>
      <c r="D27" s="220"/>
      <c r="E27" s="220"/>
      <c r="F27" s="221"/>
      <c r="G27" s="121">
        <f>SUM(F29:F32)</f>
        <v>0</v>
      </c>
    </row>
    <row r="28" spans="1:7">
      <c r="A28" s="142"/>
      <c r="B28" s="143"/>
      <c r="C28" s="128"/>
      <c r="D28" s="129"/>
      <c r="E28" s="130"/>
      <c r="F28" s="130"/>
      <c r="G28" s="138"/>
    </row>
    <row r="29" spans="1:7" ht="82.8">
      <c r="A29" s="142" t="s">
        <v>50</v>
      </c>
      <c r="B29" s="143" t="s">
        <v>56</v>
      </c>
      <c r="C29" s="128" t="s">
        <v>32</v>
      </c>
      <c r="D29" s="129">
        <f>11.81*2.8</f>
        <v>33.067999999999998</v>
      </c>
      <c r="E29" s="130"/>
      <c r="F29" s="130">
        <f>+D29*E29</f>
        <v>0</v>
      </c>
      <c r="G29" s="138"/>
    </row>
    <row r="30" spans="1:7" ht="27.6">
      <c r="A30" s="142" t="s">
        <v>52</v>
      </c>
      <c r="B30" s="145" t="s">
        <v>58</v>
      </c>
      <c r="C30" s="128" t="s">
        <v>32</v>
      </c>
      <c r="D30" s="129">
        <f>33*2.8+D29</f>
        <v>125.46799999999999</v>
      </c>
      <c r="E30" s="130"/>
      <c r="F30" s="130">
        <f>+D30*E30</f>
        <v>0</v>
      </c>
      <c r="G30" s="138"/>
    </row>
    <row r="31" spans="1:7" ht="27.6">
      <c r="A31" s="142" t="s">
        <v>111</v>
      </c>
      <c r="B31" s="145" t="s">
        <v>60</v>
      </c>
      <c r="C31" s="128" t="s">
        <v>32</v>
      </c>
      <c r="D31" s="129">
        <f>32.57+37.63</f>
        <v>70.2</v>
      </c>
      <c r="E31" s="130"/>
      <c r="F31" s="130">
        <f>+D31*E31</f>
        <v>0</v>
      </c>
      <c r="G31" s="138"/>
    </row>
    <row r="32" spans="1:7" ht="55.2">
      <c r="A32" s="142" t="s">
        <v>136</v>
      </c>
      <c r="B32" s="143" t="s">
        <v>62</v>
      </c>
      <c r="C32" s="128" t="s">
        <v>32</v>
      </c>
      <c r="D32" s="129">
        <v>17.82</v>
      </c>
      <c r="E32" s="130"/>
      <c r="F32" s="130">
        <f>+D32*E32</f>
        <v>0</v>
      </c>
      <c r="G32" s="138"/>
    </row>
    <row r="33" spans="1:7">
      <c r="A33" s="142"/>
      <c r="B33" s="143"/>
      <c r="C33" s="128"/>
      <c r="D33" s="129"/>
      <c r="E33" s="130"/>
      <c r="F33" s="130"/>
      <c r="G33" s="138"/>
    </row>
    <row r="34" spans="1:7">
      <c r="A34" s="120">
        <v>5</v>
      </c>
      <c r="B34" s="219" t="s">
        <v>112</v>
      </c>
      <c r="C34" s="220"/>
      <c r="D34" s="220"/>
      <c r="E34" s="220"/>
      <c r="F34" s="221"/>
      <c r="G34" s="121">
        <f>SUM(F37:F41)</f>
        <v>0</v>
      </c>
    </row>
    <row r="35" spans="1:7" ht="6.9" customHeight="1">
      <c r="A35" s="142"/>
      <c r="B35" s="143"/>
      <c r="C35" s="151"/>
      <c r="D35" s="129"/>
      <c r="E35" s="130"/>
      <c r="F35" s="130"/>
      <c r="G35" s="138"/>
    </row>
    <row r="36" spans="1:7">
      <c r="A36" s="142" t="s">
        <v>55</v>
      </c>
      <c r="B36" s="152" t="s">
        <v>65</v>
      </c>
      <c r="C36" s="151"/>
      <c r="D36" s="129"/>
      <c r="E36" s="130"/>
      <c r="F36" s="130"/>
      <c r="G36" s="138"/>
    </row>
    <row r="37" spans="1:7" ht="69">
      <c r="A37" s="142" t="s">
        <v>113</v>
      </c>
      <c r="B37" s="143" t="s">
        <v>67</v>
      </c>
      <c r="C37" s="128" t="s">
        <v>68</v>
      </c>
      <c r="D37" s="129">
        <v>1</v>
      </c>
      <c r="E37" s="130"/>
      <c r="F37" s="130">
        <f t="shared" ref="F37:F41" si="2">D37*E37</f>
        <v>0</v>
      </c>
      <c r="G37" s="138"/>
    </row>
    <row r="38" spans="1:7" ht="69">
      <c r="A38" s="142" t="s">
        <v>114</v>
      </c>
      <c r="B38" s="143" t="s">
        <v>70</v>
      </c>
      <c r="C38" s="128" t="s">
        <v>68</v>
      </c>
      <c r="D38" s="129">
        <v>1</v>
      </c>
      <c r="E38" s="130"/>
      <c r="F38" s="130">
        <f t="shared" si="2"/>
        <v>0</v>
      </c>
      <c r="G38" s="138"/>
    </row>
    <row r="39" spans="1:7" ht="69">
      <c r="A39" s="142" t="s">
        <v>115</v>
      </c>
      <c r="B39" s="143" t="s">
        <v>72</v>
      </c>
      <c r="C39" s="128" t="s">
        <v>68</v>
      </c>
      <c r="D39" s="129">
        <v>1</v>
      </c>
      <c r="E39" s="130"/>
      <c r="F39" s="130">
        <f t="shared" si="2"/>
        <v>0</v>
      </c>
      <c r="G39" s="138"/>
    </row>
    <row r="40" spans="1:7" ht="55.2">
      <c r="A40" s="142" t="s">
        <v>116</v>
      </c>
      <c r="B40" s="153" t="s">
        <v>74</v>
      </c>
      <c r="C40" s="128" t="s">
        <v>32</v>
      </c>
      <c r="D40" s="147">
        <f>+(0.8+1.2)*2.1</f>
        <v>4.2</v>
      </c>
      <c r="E40" s="148"/>
      <c r="F40" s="130">
        <f t="shared" si="2"/>
        <v>0</v>
      </c>
      <c r="G40" s="150"/>
    </row>
    <row r="41" spans="1:7" ht="55.2">
      <c r="A41" s="142" t="s">
        <v>117</v>
      </c>
      <c r="B41" s="153" t="s">
        <v>76</v>
      </c>
      <c r="C41" s="128" t="s">
        <v>32</v>
      </c>
      <c r="D41" s="147">
        <v>3.59</v>
      </c>
      <c r="E41" s="148"/>
      <c r="F41" s="130">
        <f t="shared" si="2"/>
        <v>0</v>
      </c>
      <c r="G41" s="150"/>
    </row>
    <row r="42" spans="1:7">
      <c r="A42" s="144"/>
      <c r="B42" s="145"/>
      <c r="C42" s="146"/>
      <c r="D42" s="147"/>
      <c r="E42" s="148"/>
      <c r="F42" s="149"/>
      <c r="G42" s="150"/>
    </row>
    <row r="43" spans="1:7">
      <c r="A43" s="120">
        <v>6</v>
      </c>
      <c r="B43" s="219" t="s">
        <v>118</v>
      </c>
      <c r="C43" s="220"/>
      <c r="D43" s="220"/>
      <c r="E43" s="220"/>
      <c r="F43" s="221"/>
      <c r="G43" s="121">
        <f>+SUM(F45)</f>
        <v>0</v>
      </c>
    </row>
    <row r="44" spans="1:7" ht="6.9" customHeight="1">
      <c r="A44" s="142"/>
      <c r="B44" s="143"/>
      <c r="C44" s="151"/>
      <c r="D44" s="129"/>
      <c r="E44" s="130"/>
      <c r="F44" s="130"/>
      <c r="G44" s="138"/>
    </row>
    <row r="45" spans="1:7" ht="55.2">
      <c r="A45" s="142" t="s">
        <v>64</v>
      </c>
      <c r="B45" s="143" t="s">
        <v>119</v>
      </c>
      <c r="C45" s="128" t="s">
        <v>80</v>
      </c>
      <c r="D45" s="129">
        <v>1</v>
      </c>
      <c r="E45" s="130"/>
      <c r="F45" s="130">
        <f t="shared" ref="F45" si="3">D45*E45</f>
        <v>0</v>
      </c>
      <c r="G45" s="138"/>
    </row>
    <row r="46" spans="1:7">
      <c r="A46" s="142"/>
      <c r="B46" s="143"/>
      <c r="C46" s="128"/>
      <c r="D46" s="129"/>
      <c r="E46" s="130"/>
      <c r="F46" s="130"/>
      <c r="G46" s="138"/>
    </row>
    <row r="47" spans="1:7">
      <c r="A47" s="120">
        <v>7</v>
      </c>
      <c r="B47" s="219" t="s">
        <v>120</v>
      </c>
      <c r="C47" s="220"/>
      <c r="D47" s="220"/>
      <c r="E47" s="220"/>
      <c r="F47" s="221"/>
      <c r="G47" s="121">
        <f>SUM(F49:F49)</f>
        <v>0</v>
      </c>
    </row>
    <row r="48" spans="1:7">
      <c r="A48" s="144"/>
      <c r="B48" s="145"/>
      <c r="C48" s="154"/>
      <c r="D48" s="147"/>
      <c r="E48" s="148"/>
      <c r="F48" s="149"/>
      <c r="G48" s="150"/>
    </row>
    <row r="49" spans="1:7" ht="55.2">
      <c r="A49" s="144" t="s">
        <v>78</v>
      </c>
      <c r="B49" s="145" t="s">
        <v>83</v>
      </c>
      <c r="C49" s="154" t="s">
        <v>80</v>
      </c>
      <c r="D49" s="147">
        <v>1</v>
      </c>
      <c r="E49" s="148"/>
      <c r="F49" s="149">
        <f>+D49*E49</f>
        <v>0</v>
      </c>
      <c r="G49" s="150"/>
    </row>
    <row r="50" spans="1:7">
      <c r="A50" s="142"/>
      <c r="B50" s="143"/>
      <c r="C50" s="128"/>
      <c r="D50" s="129"/>
      <c r="E50" s="130"/>
      <c r="F50" s="130"/>
      <c r="G50" s="138"/>
    </row>
    <row r="51" spans="1:7">
      <c r="A51" s="120">
        <v>8</v>
      </c>
      <c r="B51" s="219" t="s">
        <v>121</v>
      </c>
      <c r="C51" s="220"/>
      <c r="D51" s="220"/>
      <c r="E51" s="220"/>
      <c r="F51" s="221"/>
      <c r="G51" s="121">
        <f>SUM(F53:F53)</f>
        <v>0</v>
      </c>
    </row>
    <row r="52" spans="1:7">
      <c r="A52" s="144"/>
      <c r="B52" s="145"/>
      <c r="C52" s="154"/>
      <c r="D52" s="147"/>
      <c r="E52" s="148"/>
      <c r="F52" s="149"/>
      <c r="G52" s="150"/>
    </row>
    <row r="53" spans="1:7" ht="69">
      <c r="A53" s="144" t="s">
        <v>82</v>
      </c>
      <c r="B53" s="145" t="s">
        <v>86</v>
      </c>
      <c r="C53" s="154" t="s">
        <v>80</v>
      </c>
      <c r="D53" s="147">
        <v>1</v>
      </c>
      <c r="E53" s="148"/>
      <c r="F53" s="149">
        <f>+D53*E53</f>
        <v>0</v>
      </c>
      <c r="G53" s="150"/>
    </row>
    <row r="54" spans="1:7">
      <c r="A54" s="142"/>
      <c r="B54" s="143"/>
      <c r="C54" s="128"/>
      <c r="D54" s="129"/>
      <c r="E54" s="130"/>
      <c r="F54" s="130"/>
      <c r="G54" s="138"/>
    </row>
    <row r="55" spans="1:7">
      <c r="A55" s="120">
        <v>9</v>
      </c>
      <c r="B55" s="219" t="s">
        <v>123</v>
      </c>
      <c r="C55" s="220"/>
      <c r="D55" s="220"/>
      <c r="E55" s="220"/>
      <c r="F55" s="221"/>
      <c r="G55" s="121">
        <f>SUM(F57:F58)</f>
        <v>0</v>
      </c>
    </row>
    <row r="56" spans="1:7">
      <c r="A56" s="142"/>
      <c r="B56" s="143"/>
      <c r="C56" s="128"/>
      <c r="D56" s="129"/>
      <c r="E56" s="130"/>
      <c r="F56" s="130"/>
      <c r="G56" s="138"/>
    </row>
    <row r="57" spans="1:7" ht="69">
      <c r="A57" s="142" t="s">
        <v>85</v>
      </c>
      <c r="B57" s="145" t="s">
        <v>91</v>
      </c>
      <c r="C57" s="155" t="s">
        <v>80</v>
      </c>
      <c r="D57" s="129">
        <v>1</v>
      </c>
      <c r="E57" s="130"/>
      <c r="F57" s="130">
        <f>+D57*E57</f>
        <v>0</v>
      </c>
      <c r="G57" s="138"/>
    </row>
    <row r="58" spans="1:7" ht="55.2">
      <c r="A58" s="142" t="s">
        <v>87</v>
      </c>
      <c r="B58" s="153" t="s">
        <v>74</v>
      </c>
      <c r="C58" s="128" t="s">
        <v>32</v>
      </c>
      <c r="D58" s="129">
        <f>1.8*0.6</f>
        <v>1.08</v>
      </c>
      <c r="E58" s="130"/>
      <c r="F58" s="130">
        <f>+D58*E58</f>
        <v>0</v>
      </c>
      <c r="G58" s="138"/>
    </row>
    <row r="59" spans="1:7">
      <c r="A59" s="142"/>
      <c r="B59" s="145"/>
      <c r="C59" s="128"/>
      <c r="D59" s="129"/>
      <c r="E59" s="130"/>
      <c r="F59" s="130"/>
      <c r="G59" s="138"/>
    </row>
    <row r="60" spans="1:7">
      <c r="A60" s="120">
        <v>10</v>
      </c>
      <c r="B60" s="219" t="s">
        <v>124</v>
      </c>
      <c r="C60" s="220"/>
      <c r="D60" s="220"/>
      <c r="E60" s="220"/>
      <c r="F60" s="221"/>
      <c r="G60" s="121">
        <f>SUM(F62:F64)</f>
        <v>0</v>
      </c>
    </row>
    <row r="61" spans="1:7">
      <c r="A61" s="142"/>
      <c r="B61" s="143"/>
      <c r="C61" s="128"/>
      <c r="D61" s="129"/>
      <c r="E61" s="130"/>
      <c r="F61" s="130"/>
      <c r="G61" s="138"/>
    </row>
    <row r="62" spans="1:7" ht="41.4">
      <c r="A62" s="144" t="s">
        <v>90</v>
      </c>
      <c r="B62" s="145" t="s">
        <v>137</v>
      </c>
      <c r="C62" s="155" t="s">
        <v>96</v>
      </c>
      <c r="D62" s="147">
        <v>2</v>
      </c>
      <c r="E62" s="148"/>
      <c r="F62" s="130">
        <f>+D62*E62</f>
        <v>0</v>
      </c>
      <c r="G62" s="138"/>
    </row>
    <row r="63" spans="1:7" ht="41.4">
      <c r="A63" s="144" t="s">
        <v>92</v>
      </c>
      <c r="B63" s="145" t="s">
        <v>138</v>
      </c>
      <c r="C63" s="155" t="s">
        <v>96</v>
      </c>
      <c r="D63" s="147">
        <v>1</v>
      </c>
      <c r="E63" s="148"/>
      <c r="F63" s="130">
        <f t="shared" ref="F63:F64" si="4">+D63*E63</f>
        <v>0</v>
      </c>
      <c r="G63" s="138"/>
    </row>
    <row r="64" spans="1:7" ht="41.4">
      <c r="A64" s="144" t="s">
        <v>127</v>
      </c>
      <c r="B64" s="145" t="s">
        <v>139</v>
      </c>
      <c r="C64" s="155" t="s">
        <v>96</v>
      </c>
      <c r="D64" s="147">
        <v>1</v>
      </c>
      <c r="E64" s="148"/>
      <c r="F64" s="130">
        <f t="shared" si="4"/>
        <v>0</v>
      </c>
      <c r="G64" s="138"/>
    </row>
    <row r="65" spans="1:7">
      <c r="A65" s="144"/>
      <c r="B65" s="145"/>
      <c r="C65" s="155"/>
      <c r="D65" s="147"/>
      <c r="E65" s="148"/>
      <c r="F65" s="130"/>
      <c r="G65" s="138"/>
    </row>
    <row r="66" spans="1:7">
      <c r="A66" s="120">
        <v>11</v>
      </c>
      <c r="B66" s="219" t="s">
        <v>140</v>
      </c>
      <c r="C66" s="220"/>
      <c r="D66" s="220"/>
      <c r="E66" s="220"/>
      <c r="F66" s="221"/>
      <c r="G66" s="121">
        <f>F68</f>
        <v>0</v>
      </c>
    </row>
    <row r="67" spans="1:7">
      <c r="A67" s="160"/>
      <c r="B67" s="161"/>
      <c r="C67" s="162"/>
      <c r="D67" s="162"/>
      <c r="E67" s="162"/>
      <c r="F67" s="163"/>
      <c r="G67" s="164"/>
    </row>
    <row r="68" spans="1:7" ht="110.4">
      <c r="A68" s="142" t="s">
        <v>94</v>
      </c>
      <c r="B68" s="143" t="s">
        <v>132</v>
      </c>
      <c r="C68" s="128" t="s">
        <v>80</v>
      </c>
      <c r="D68" s="129">
        <v>1</v>
      </c>
      <c r="E68" s="130">
        <v>0</v>
      </c>
      <c r="F68" s="130">
        <f>D68*E68</f>
        <v>0</v>
      </c>
      <c r="G68" s="138"/>
    </row>
    <row r="69" spans="1:7" ht="15" thickBot="1">
      <c r="A69" s="142"/>
      <c r="B69" s="156"/>
      <c r="C69" s="128"/>
      <c r="D69" s="157"/>
      <c r="E69" s="130"/>
      <c r="F69" s="130"/>
      <c r="G69" s="138"/>
    </row>
    <row r="70" spans="1:7">
      <c r="A70" s="158"/>
      <c r="B70" s="222"/>
      <c r="C70" s="223"/>
      <c r="D70" s="223"/>
      <c r="E70" s="223"/>
      <c r="F70" s="224"/>
      <c r="G70" s="214">
        <f>SUM(G10:G69)</f>
        <v>0</v>
      </c>
    </row>
    <row r="71" spans="1:7" ht="15" thickBot="1">
      <c r="A71" s="159"/>
      <c r="B71" s="216" t="s">
        <v>104</v>
      </c>
      <c r="C71" s="217"/>
      <c r="D71" s="217"/>
      <c r="E71" s="217"/>
      <c r="F71" s="218"/>
      <c r="G71" s="215"/>
    </row>
  </sheetData>
  <mergeCells count="23">
    <mergeCell ref="B16:F16"/>
    <mergeCell ref="B22:F22"/>
    <mergeCell ref="B27:F27"/>
    <mergeCell ref="B34:F34"/>
    <mergeCell ref="F4:G4"/>
    <mergeCell ref="F5:G5"/>
    <mergeCell ref="F7:G7"/>
    <mergeCell ref="A9:G9"/>
    <mergeCell ref="B10:F10"/>
    <mergeCell ref="A7:A8"/>
    <mergeCell ref="B7:B8"/>
    <mergeCell ref="C7:C8"/>
    <mergeCell ref="D7:D8"/>
    <mergeCell ref="E7:E8"/>
    <mergeCell ref="B66:F66"/>
    <mergeCell ref="B70:F70"/>
    <mergeCell ref="G70:G71"/>
    <mergeCell ref="B71:F71"/>
    <mergeCell ref="B43:F43"/>
    <mergeCell ref="B47:F47"/>
    <mergeCell ref="B51:F51"/>
    <mergeCell ref="B55:F55"/>
    <mergeCell ref="B60:F60"/>
  </mergeCells>
  <pageMargins left="0.51181102362204722" right="0.51181102362204722" top="0.78740157480314965" bottom="0.59055118110236227" header="0.31496062992125984" footer="0.39370078740157483"/>
  <pageSetup paperSize="9" scale="92" orientation="portrait" r:id="rId1"/>
  <headerFooter>
    <oddHeader>&amp;L&amp;G</oddHeader>
    <oddFooter>&amp;R&amp;8&amp;K01+033&amp;P/&amp;N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4"/>
  <sheetViews>
    <sheetView view="pageBreakPreview" topLeftCell="A25" zoomScaleNormal="100" zoomScaleSheetLayoutView="100" workbookViewId="0">
      <selection activeCell="E45" sqref="E45"/>
    </sheetView>
  </sheetViews>
  <sheetFormatPr defaultRowHeight="14.4"/>
  <cols>
    <col min="1" max="1" width="8.88671875" style="109" customWidth="1"/>
    <col min="2" max="2" width="39.5546875" style="110" customWidth="1"/>
    <col min="3" max="3" width="4.5546875" style="110" customWidth="1"/>
    <col min="4" max="4" width="6.5546875" style="110" customWidth="1"/>
    <col min="5" max="5" width="11.44140625" style="111" customWidth="1"/>
    <col min="6" max="6" width="12.6640625" style="111" bestFit="1" customWidth="1"/>
    <col min="7" max="7" width="15.5546875" style="110" customWidth="1"/>
  </cols>
  <sheetData>
    <row r="1" spans="1:7">
      <c r="A1" s="112" t="s">
        <v>8</v>
      </c>
      <c r="B1" s="112"/>
      <c r="C1" s="112"/>
      <c r="D1" s="112"/>
      <c r="E1" s="113"/>
      <c r="F1" s="114"/>
      <c r="G1" s="112"/>
    </row>
    <row r="2" spans="1:7">
      <c r="A2" s="115" t="s">
        <v>9</v>
      </c>
      <c r="B2" s="112" t="s">
        <v>10</v>
      </c>
      <c r="C2" s="115"/>
      <c r="E2" s="116"/>
      <c r="F2" s="116"/>
      <c r="G2" s="115"/>
    </row>
    <row r="3" spans="1:7">
      <c r="A3" s="115" t="s">
        <v>11</v>
      </c>
      <c r="B3" s="112"/>
      <c r="C3" s="115"/>
      <c r="D3" s="115"/>
      <c r="E3" s="113"/>
      <c r="F3" s="228"/>
      <c r="G3" s="228"/>
    </row>
    <row r="4" spans="1:7">
      <c r="A4" s="115" t="s">
        <v>12</v>
      </c>
      <c r="B4" s="112" t="s">
        <v>141</v>
      </c>
      <c r="C4" s="115"/>
      <c r="D4" s="115"/>
      <c r="E4" s="113"/>
      <c r="F4" s="228" t="s">
        <v>14</v>
      </c>
      <c r="G4" s="228"/>
    </row>
    <row r="5" spans="1:7" ht="15" thickBot="1">
      <c r="A5" s="115"/>
      <c r="B5" s="112"/>
      <c r="C5" s="115"/>
      <c r="D5" s="115"/>
      <c r="E5" s="117"/>
      <c r="F5" s="117"/>
      <c r="G5" s="115"/>
    </row>
    <row r="6" spans="1:7" ht="15" thickBot="1">
      <c r="A6" s="229" t="s">
        <v>15</v>
      </c>
      <c r="B6" s="229" t="s">
        <v>16</v>
      </c>
      <c r="C6" s="229" t="s">
        <v>17</v>
      </c>
      <c r="D6" s="231" t="s">
        <v>18</v>
      </c>
      <c r="E6" s="233" t="s">
        <v>19</v>
      </c>
      <c r="F6" s="235" t="s">
        <v>20</v>
      </c>
      <c r="G6" s="236"/>
    </row>
    <row r="7" spans="1:7" ht="15" thickBot="1">
      <c r="A7" s="230"/>
      <c r="B7" s="230" t="s">
        <v>21</v>
      </c>
      <c r="C7" s="230" t="s">
        <v>22</v>
      </c>
      <c r="D7" s="232" t="s">
        <v>23</v>
      </c>
      <c r="E7" s="234"/>
      <c r="F7" s="118" t="s">
        <v>24</v>
      </c>
      <c r="G7" s="119" t="s">
        <v>25</v>
      </c>
    </row>
    <row r="8" spans="1:7" ht="12" customHeight="1">
      <c r="A8" s="225"/>
      <c r="B8" s="226"/>
      <c r="C8" s="226"/>
      <c r="D8" s="226"/>
      <c r="E8" s="226"/>
      <c r="F8" s="226"/>
      <c r="G8" s="227"/>
    </row>
    <row r="9" spans="1:7">
      <c r="A9" s="120">
        <v>1</v>
      </c>
      <c r="B9" s="219" t="s">
        <v>26</v>
      </c>
      <c r="C9" s="220"/>
      <c r="D9" s="220"/>
      <c r="E9" s="220"/>
      <c r="F9" s="221"/>
      <c r="G9" s="121">
        <f>+SUM(F11:F12)</f>
        <v>0</v>
      </c>
    </row>
    <row r="10" spans="1:7" ht="6.9" customHeight="1">
      <c r="A10" s="122"/>
      <c r="B10" s="123"/>
      <c r="C10" s="123"/>
      <c r="D10" s="123"/>
      <c r="E10" s="124"/>
      <c r="F10" s="124"/>
      <c r="G10" s="125"/>
    </row>
    <row r="11" spans="1:7" ht="55.2">
      <c r="A11" s="126" t="s">
        <v>27</v>
      </c>
      <c r="B11" s="127" t="s">
        <v>28</v>
      </c>
      <c r="C11" s="128" t="s">
        <v>29</v>
      </c>
      <c r="D11" s="129">
        <f>24.95*0.15</f>
        <v>3.7424999999999997</v>
      </c>
      <c r="E11" s="130"/>
      <c r="F11" s="130">
        <f>+D11*E11</f>
        <v>0</v>
      </c>
      <c r="G11" s="131"/>
    </row>
    <row r="12" spans="1:7" ht="55.2">
      <c r="A12" s="126" t="s">
        <v>30</v>
      </c>
      <c r="B12" s="127" t="s">
        <v>31</v>
      </c>
      <c r="C12" s="128" t="s">
        <v>32</v>
      </c>
      <c r="D12" s="129">
        <f>3.1*3.1</f>
        <v>9.6100000000000012</v>
      </c>
      <c r="E12" s="130"/>
      <c r="F12" s="130">
        <f>D12*E12</f>
        <v>0</v>
      </c>
      <c r="G12" s="131"/>
    </row>
    <row r="13" spans="1:7" ht="6.9" customHeight="1">
      <c r="A13" s="132"/>
      <c r="B13" s="133"/>
      <c r="C13" s="133"/>
      <c r="D13" s="133"/>
      <c r="E13" s="134"/>
      <c r="F13" s="130"/>
      <c r="G13" s="135"/>
    </row>
    <row r="14" spans="1:7">
      <c r="A14" s="120">
        <v>2</v>
      </c>
      <c r="B14" s="219" t="s">
        <v>106</v>
      </c>
      <c r="C14" s="220"/>
      <c r="D14" s="220"/>
      <c r="E14" s="220"/>
      <c r="F14" s="221"/>
      <c r="G14" s="121">
        <f>SUM(F17:F19)</f>
        <v>0</v>
      </c>
    </row>
    <row r="15" spans="1:7">
      <c r="A15" s="122"/>
      <c r="B15" s="123"/>
      <c r="C15" s="123"/>
      <c r="D15" s="123"/>
      <c r="E15" s="124"/>
      <c r="F15" s="124"/>
      <c r="G15" s="125"/>
    </row>
    <row r="16" spans="1:7" ht="96.6">
      <c r="A16" s="126" t="s">
        <v>34</v>
      </c>
      <c r="B16" s="136" t="s">
        <v>40</v>
      </c>
      <c r="C16" s="137"/>
      <c r="D16" s="129"/>
      <c r="E16" s="130"/>
      <c r="F16" s="130"/>
      <c r="G16" s="138"/>
    </row>
    <row r="17" spans="1:7" ht="16.8">
      <c r="A17" s="126" t="s">
        <v>107</v>
      </c>
      <c r="B17" s="136" t="s">
        <v>142</v>
      </c>
      <c r="C17" s="128" t="s">
        <v>29</v>
      </c>
      <c r="D17" s="129">
        <f>0.2*0.2*3.1</f>
        <v>0.12400000000000003</v>
      </c>
      <c r="E17" s="130"/>
      <c r="F17" s="130">
        <f t="shared" ref="F17:F19" si="0">D17*E17</f>
        <v>0</v>
      </c>
      <c r="G17" s="138"/>
    </row>
    <row r="18" spans="1:7" ht="16.8">
      <c r="A18" s="126" t="s">
        <v>108</v>
      </c>
      <c r="B18" s="136" t="s">
        <v>46</v>
      </c>
      <c r="C18" s="128" t="s">
        <v>29</v>
      </c>
      <c r="D18" s="129">
        <f>0.2*0.4*7.53*2+0.2*0.4*4.3+0.2*0.4*3.31*2</f>
        <v>2.0784000000000002</v>
      </c>
      <c r="E18" s="130"/>
      <c r="F18" s="130">
        <f t="shared" si="0"/>
        <v>0</v>
      </c>
      <c r="G18" s="138"/>
    </row>
    <row r="19" spans="1:7" ht="16.8">
      <c r="A19" s="126" t="s">
        <v>143</v>
      </c>
      <c r="B19" s="136" t="s">
        <v>48</v>
      </c>
      <c r="C19" s="128" t="s">
        <v>29</v>
      </c>
      <c r="D19" s="129">
        <f>23.32*0.15</f>
        <v>3.4979999999999998</v>
      </c>
      <c r="E19" s="130"/>
      <c r="F19" s="130">
        <f t="shared" si="0"/>
        <v>0</v>
      </c>
      <c r="G19" s="138"/>
    </row>
    <row r="20" spans="1:7">
      <c r="A20" s="126"/>
      <c r="B20" s="136"/>
      <c r="C20" s="128"/>
      <c r="D20" s="129"/>
      <c r="E20" s="130"/>
      <c r="F20" s="130"/>
      <c r="G20" s="138"/>
    </row>
    <row r="21" spans="1:7">
      <c r="A21" s="120">
        <v>3</v>
      </c>
      <c r="B21" s="219" t="s">
        <v>109</v>
      </c>
      <c r="C21" s="220"/>
      <c r="D21" s="220"/>
      <c r="E21" s="220"/>
      <c r="F21" s="221"/>
      <c r="G21" s="121">
        <f>+F23</f>
        <v>0</v>
      </c>
    </row>
    <row r="22" spans="1:7">
      <c r="A22" s="126"/>
      <c r="B22" s="136"/>
      <c r="C22" s="128"/>
      <c r="D22" s="129"/>
      <c r="E22" s="130"/>
      <c r="F22" s="130"/>
      <c r="G22" s="138"/>
    </row>
    <row r="23" spans="1:7" ht="85.2">
      <c r="A23" s="126" t="s">
        <v>37</v>
      </c>
      <c r="B23" s="143" t="s">
        <v>53</v>
      </c>
      <c r="C23" s="128" t="s">
        <v>32</v>
      </c>
      <c r="D23" s="129">
        <v>3</v>
      </c>
      <c r="E23" s="130"/>
      <c r="F23" s="130">
        <f>+D23*E23</f>
        <v>0</v>
      </c>
      <c r="G23" s="138"/>
    </row>
    <row r="24" spans="1:7" ht="6.9" customHeight="1">
      <c r="A24" s="132"/>
      <c r="B24" s="139"/>
      <c r="C24" s="139"/>
      <c r="D24" s="139"/>
      <c r="E24" s="140"/>
      <c r="F24" s="140"/>
      <c r="G24" s="141"/>
    </row>
    <row r="25" spans="1:7">
      <c r="A25" s="120">
        <v>4</v>
      </c>
      <c r="B25" s="219" t="s">
        <v>110</v>
      </c>
      <c r="C25" s="220"/>
      <c r="D25" s="220"/>
      <c r="E25" s="220"/>
      <c r="F25" s="221"/>
      <c r="G25" s="121">
        <f>SUM(F27:F29)</f>
        <v>0</v>
      </c>
    </row>
    <row r="26" spans="1:7">
      <c r="A26" s="142"/>
      <c r="B26" s="143"/>
      <c r="C26" s="128"/>
      <c r="D26" s="129"/>
      <c r="E26" s="130"/>
      <c r="F26" s="130"/>
      <c r="G26" s="138"/>
    </row>
    <row r="27" spans="1:7" ht="82.8">
      <c r="A27" s="142" t="s">
        <v>50</v>
      </c>
      <c r="B27" s="143" t="s">
        <v>56</v>
      </c>
      <c r="C27" s="128" t="s">
        <v>32</v>
      </c>
      <c r="D27" s="129">
        <f>0.7*3.1+5</f>
        <v>7.17</v>
      </c>
      <c r="E27" s="130"/>
      <c r="F27" s="130">
        <f>+D27*E27</f>
        <v>0</v>
      </c>
      <c r="G27" s="138"/>
    </row>
    <row r="28" spans="1:7" ht="27.6">
      <c r="A28" s="142" t="s">
        <v>52</v>
      </c>
      <c r="B28" s="145" t="s">
        <v>58</v>
      </c>
      <c r="C28" s="128" t="s">
        <v>32</v>
      </c>
      <c r="D28" s="129">
        <f>21.53*3.1</f>
        <v>66.743000000000009</v>
      </c>
      <c r="E28" s="130"/>
      <c r="F28" s="130">
        <f>+D28*E28</f>
        <v>0</v>
      </c>
      <c r="G28" s="138"/>
    </row>
    <row r="29" spans="1:7" ht="27.6">
      <c r="A29" s="142" t="s">
        <v>111</v>
      </c>
      <c r="B29" s="145" t="s">
        <v>60</v>
      </c>
      <c r="C29" s="128" t="s">
        <v>32</v>
      </c>
      <c r="D29" s="129">
        <v>23.32</v>
      </c>
      <c r="E29" s="130"/>
      <c r="F29" s="130">
        <f>+D29*E29</f>
        <v>0</v>
      </c>
      <c r="G29" s="138"/>
    </row>
    <row r="30" spans="1:7">
      <c r="A30" s="142"/>
      <c r="B30" s="143"/>
      <c r="C30" s="128"/>
      <c r="D30" s="129"/>
      <c r="E30" s="130"/>
      <c r="F30" s="130"/>
      <c r="G30" s="138"/>
    </row>
    <row r="31" spans="1:7">
      <c r="A31" s="120">
        <v>5</v>
      </c>
      <c r="B31" s="219" t="s">
        <v>144</v>
      </c>
      <c r="C31" s="220"/>
      <c r="D31" s="220"/>
      <c r="E31" s="220"/>
      <c r="F31" s="221"/>
      <c r="G31" s="121">
        <f>+SUM(F33)</f>
        <v>0</v>
      </c>
    </row>
    <row r="32" spans="1:7" ht="6.9" customHeight="1">
      <c r="A32" s="142"/>
      <c r="B32" s="143"/>
      <c r="C32" s="151"/>
      <c r="D32" s="129"/>
      <c r="E32" s="130"/>
      <c r="F32" s="130"/>
      <c r="G32" s="138"/>
    </row>
    <row r="33" spans="1:7" ht="55.2">
      <c r="A33" s="142" t="s">
        <v>55</v>
      </c>
      <c r="B33" s="143" t="s">
        <v>79</v>
      </c>
      <c r="C33" s="128" t="s">
        <v>80</v>
      </c>
      <c r="D33" s="129">
        <v>1</v>
      </c>
      <c r="E33" s="130"/>
      <c r="F33" s="130">
        <f t="shared" ref="F33" si="1">D33*E33</f>
        <v>0</v>
      </c>
      <c r="G33" s="138"/>
    </row>
    <row r="34" spans="1:7">
      <c r="A34" s="142"/>
      <c r="B34" s="143"/>
      <c r="C34" s="128"/>
      <c r="D34" s="129"/>
      <c r="E34" s="130"/>
      <c r="F34" s="130"/>
      <c r="G34" s="138"/>
    </row>
    <row r="35" spans="1:7">
      <c r="A35" s="120">
        <v>6</v>
      </c>
      <c r="B35" s="219" t="s">
        <v>145</v>
      </c>
      <c r="C35" s="220"/>
      <c r="D35" s="220"/>
      <c r="E35" s="220"/>
      <c r="F35" s="221"/>
      <c r="G35" s="121">
        <f>SUM(F37:F37)</f>
        <v>0</v>
      </c>
    </row>
    <row r="36" spans="1:7">
      <c r="A36" s="144"/>
      <c r="B36" s="145"/>
      <c r="C36" s="154"/>
      <c r="D36" s="147"/>
      <c r="E36" s="148"/>
      <c r="F36" s="149"/>
      <c r="G36" s="150"/>
    </row>
    <row r="37" spans="1:7" ht="55.2">
      <c r="A37" s="144" t="s">
        <v>64</v>
      </c>
      <c r="B37" s="145" t="s">
        <v>83</v>
      </c>
      <c r="C37" s="154" t="s">
        <v>80</v>
      </c>
      <c r="D37" s="147">
        <v>1</v>
      </c>
      <c r="E37" s="148"/>
      <c r="F37" s="149">
        <f>+D37*E37</f>
        <v>0</v>
      </c>
      <c r="G37" s="150"/>
    </row>
    <row r="38" spans="1:7">
      <c r="A38" s="142"/>
      <c r="B38" s="143"/>
      <c r="C38" s="128"/>
      <c r="D38" s="129"/>
      <c r="E38" s="130"/>
      <c r="F38" s="130"/>
      <c r="G38" s="138"/>
    </row>
    <row r="39" spans="1:7">
      <c r="A39" s="120">
        <v>7</v>
      </c>
      <c r="B39" s="219" t="s">
        <v>146</v>
      </c>
      <c r="C39" s="220"/>
      <c r="D39" s="220"/>
      <c r="E39" s="220"/>
      <c r="F39" s="221"/>
      <c r="G39" s="121">
        <f>SUM(F41:F41)</f>
        <v>0</v>
      </c>
    </row>
    <row r="40" spans="1:7">
      <c r="A40" s="144"/>
      <c r="B40" s="145"/>
      <c r="C40" s="154"/>
      <c r="D40" s="147"/>
      <c r="E40" s="148"/>
      <c r="F40" s="149"/>
      <c r="G40" s="150"/>
    </row>
    <row r="41" spans="1:7" ht="69">
      <c r="A41" s="144" t="s">
        <v>78</v>
      </c>
      <c r="B41" s="145" t="s">
        <v>86</v>
      </c>
      <c r="C41" s="154" t="s">
        <v>80</v>
      </c>
      <c r="D41" s="147">
        <v>1</v>
      </c>
      <c r="E41" s="148"/>
      <c r="F41" s="149">
        <f>+D41*E41</f>
        <v>0</v>
      </c>
      <c r="G41" s="150"/>
    </row>
    <row r="42" spans="1:7">
      <c r="A42" s="142"/>
      <c r="B42" s="143"/>
      <c r="C42" s="128"/>
      <c r="D42" s="129"/>
      <c r="E42" s="130"/>
      <c r="F42" s="130"/>
      <c r="G42" s="138"/>
    </row>
    <row r="43" spans="1:7">
      <c r="A43" s="120">
        <v>8</v>
      </c>
      <c r="B43" s="219" t="s">
        <v>147</v>
      </c>
      <c r="C43" s="220"/>
      <c r="D43" s="220"/>
      <c r="E43" s="220"/>
      <c r="F43" s="221"/>
      <c r="G43" s="121">
        <f>SUM(F45:F46)</f>
        <v>0</v>
      </c>
    </row>
    <row r="44" spans="1:7">
      <c r="A44" s="142"/>
      <c r="B44" s="143"/>
      <c r="C44" s="128"/>
      <c r="D44" s="129"/>
      <c r="E44" s="130"/>
      <c r="F44" s="130"/>
      <c r="G44" s="138"/>
    </row>
    <row r="45" spans="1:7" ht="69">
      <c r="A45" s="142" t="s">
        <v>82</v>
      </c>
      <c r="B45" s="145" t="s">
        <v>91</v>
      </c>
      <c r="C45" s="155" t="s">
        <v>80</v>
      </c>
      <c r="D45" s="129">
        <v>1</v>
      </c>
      <c r="E45" s="130"/>
      <c r="F45" s="130">
        <f>+D45*E45</f>
        <v>0</v>
      </c>
      <c r="G45" s="138"/>
    </row>
    <row r="46" spans="1:7" ht="55.2">
      <c r="A46" s="142" t="s">
        <v>122</v>
      </c>
      <c r="B46" s="153" t="s">
        <v>74</v>
      </c>
      <c r="C46" s="128" t="s">
        <v>32</v>
      </c>
      <c r="D46" s="129">
        <f>1.8*0.6</f>
        <v>1.08</v>
      </c>
      <c r="E46" s="130"/>
      <c r="F46" s="130">
        <f>+D46*E46</f>
        <v>0</v>
      </c>
      <c r="G46" s="138"/>
    </row>
    <row r="47" spans="1:7">
      <c r="A47" s="142"/>
      <c r="B47" s="145"/>
      <c r="C47" s="128"/>
      <c r="D47" s="129"/>
      <c r="E47" s="130"/>
      <c r="F47" s="130"/>
      <c r="G47" s="138"/>
    </row>
    <row r="48" spans="1:7">
      <c r="A48" s="120">
        <v>9</v>
      </c>
      <c r="B48" s="219" t="s">
        <v>148</v>
      </c>
      <c r="C48" s="220"/>
      <c r="D48" s="220"/>
      <c r="E48" s="220"/>
      <c r="F48" s="221"/>
      <c r="G48" s="121">
        <f>+F50</f>
        <v>0</v>
      </c>
    </row>
    <row r="49" spans="1:7">
      <c r="A49" s="142"/>
      <c r="B49" s="143"/>
      <c r="C49" s="128"/>
      <c r="D49" s="129"/>
      <c r="E49" s="130"/>
      <c r="F49" s="130"/>
      <c r="G49" s="138"/>
    </row>
    <row r="50" spans="1:7" ht="41.4">
      <c r="A50" s="144" t="s">
        <v>85</v>
      </c>
      <c r="B50" s="145" t="s">
        <v>149</v>
      </c>
      <c r="C50" s="155" t="s">
        <v>96</v>
      </c>
      <c r="D50" s="147">
        <v>1</v>
      </c>
      <c r="E50" s="148"/>
      <c r="F50" s="130">
        <f>+D50*E50</f>
        <v>0</v>
      </c>
      <c r="G50" s="150"/>
    </row>
    <row r="51" spans="1:7" ht="41.4">
      <c r="A51" s="144" t="s">
        <v>87</v>
      </c>
      <c r="B51" s="145" t="s">
        <v>98</v>
      </c>
      <c r="C51" s="155" t="s">
        <v>96</v>
      </c>
      <c r="D51" s="147">
        <v>2</v>
      </c>
      <c r="E51" s="130"/>
      <c r="F51" s="130"/>
      <c r="G51" s="138"/>
    </row>
    <row r="52" spans="1:7" ht="15" thickBot="1">
      <c r="A52" s="144"/>
      <c r="B52" s="145"/>
      <c r="C52" s="165"/>
      <c r="D52" s="147"/>
      <c r="E52" s="148"/>
      <c r="F52" s="149"/>
      <c r="G52" s="166"/>
    </row>
    <row r="53" spans="1:7">
      <c r="A53" s="158"/>
      <c r="B53" s="222"/>
      <c r="C53" s="223"/>
      <c r="D53" s="223"/>
      <c r="E53" s="223"/>
      <c r="F53" s="224"/>
      <c r="G53" s="214">
        <f>SUM(G9:G51)</f>
        <v>0</v>
      </c>
    </row>
    <row r="54" spans="1:7" ht="15" thickBot="1">
      <c r="A54" s="159"/>
      <c r="B54" s="216" t="s">
        <v>104</v>
      </c>
      <c r="C54" s="217"/>
      <c r="D54" s="217"/>
      <c r="E54" s="217"/>
      <c r="F54" s="218"/>
      <c r="G54" s="215"/>
    </row>
  </sheetData>
  <mergeCells count="21">
    <mergeCell ref="B9:F9"/>
    <mergeCell ref="B14:F14"/>
    <mergeCell ref="B21:F21"/>
    <mergeCell ref="B25:F25"/>
    <mergeCell ref="F4:G4"/>
    <mergeCell ref="A8:G8"/>
    <mergeCell ref="F3:G3"/>
    <mergeCell ref="A6:A7"/>
    <mergeCell ref="B6:B7"/>
    <mergeCell ref="C6:C7"/>
    <mergeCell ref="D6:D7"/>
    <mergeCell ref="E6:E7"/>
    <mergeCell ref="F6:G6"/>
    <mergeCell ref="B31:F31"/>
    <mergeCell ref="B35:F35"/>
    <mergeCell ref="B39:F39"/>
    <mergeCell ref="B43:F43"/>
    <mergeCell ref="G53:G54"/>
    <mergeCell ref="B54:F54"/>
    <mergeCell ref="B53:F53"/>
    <mergeCell ref="B48:F48"/>
  </mergeCells>
  <pageMargins left="0.51181102362204722" right="0.51181102362204722" top="0.78740157480314965" bottom="0.59055118110236227" header="0.31496062992125984" footer="0.39370078740157483"/>
  <pageSetup paperSize="9" scale="92" orientation="portrait" r:id="rId1"/>
  <headerFooter>
    <oddHeader>&amp;L&amp;G</oddHeader>
    <oddFooter>&amp;R&amp;8&amp;K01+033&amp;P/&amp;N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69"/>
  <sheetViews>
    <sheetView workbookViewId="0">
      <selection activeCell="F19" sqref="F19"/>
    </sheetView>
  </sheetViews>
  <sheetFormatPr defaultRowHeight="14.4"/>
  <cols>
    <col min="2" max="2" width="38.88671875" customWidth="1"/>
    <col min="5" max="5" width="10.44140625" customWidth="1"/>
    <col min="6" max="6" width="10.5546875" customWidth="1"/>
    <col min="7" max="7" width="13.5546875" customWidth="1"/>
  </cols>
  <sheetData>
    <row r="1" spans="1:7">
      <c r="A1" s="51"/>
      <c r="E1" s="52"/>
      <c r="F1" s="52"/>
    </row>
    <row r="2" spans="1:7">
      <c r="A2" s="53" t="s">
        <v>8</v>
      </c>
      <c r="B2" s="53"/>
      <c r="C2" s="54"/>
      <c r="D2" s="54"/>
      <c r="E2" s="55"/>
      <c r="F2" s="56"/>
      <c r="G2" s="54"/>
    </row>
    <row r="3" spans="1:7">
      <c r="A3" s="57" t="s">
        <v>9</v>
      </c>
      <c r="B3" s="53" t="s">
        <v>10</v>
      </c>
      <c r="C3" s="58"/>
      <c r="E3" s="59"/>
      <c r="F3" s="60"/>
      <c r="G3" s="58"/>
    </row>
    <row r="4" spans="1:7">
      <c r="A4" s="57" t="s">
        <v>11</v>
      </c>
      <c r="B4" s="53"/>
      <c r="C4" s="58"/>
      <c r="D4" s="58"/>
      <c r="E4" s="55"/>
      <c r="F4" s="251"/>
      <c r="G4" s="251"/>
    </row>
    <row r="5" spans="1:7">
      <c r="A5" s="57" t="s">
        <v>12</v>
      </c>
      <c r="B5" s="53" t="s">
        <v>159</v>
      </c>
      <c r="C5" s="58"/>
      <c r="D5" s="58"/>
      <c r="E5" s="55"/>
      <c r="F5" s="251" t="s">
        <v>14</v>
      </c>
      <c r="G5" s="251"/>
    </row>
    <row r="6" spans="1:7" ht="15" thickBot="1">
      <c r="A6" s="58"/>
      <c r="B6" s="53"/>
      <c r="C6" s="58"/>
      <c r="D6" s="58"/>
      <c r="E6" s="61"/>
      <c r="F6" s="61"/>
      <c r="G6" s="58"/>
    </row>
    <row r="7" spans="1:7" ht="15" thickBot="1">
      <c r="A7" s="252" t="s">
        <v>15</v>
      </c>
      <c r="B7" s="252" t="s">
        <v>16</v>
      </c>
      <c r="C7" s="252" t="s">
        <v>17</v>
      </c>
      <c r="D7" s="254" t="s">
        <v>18</v>
      </c>
      <c r="E7" s="256" t="s">
        <v>19</v>
      </c>
      <c r="F7" s="258" t="s">
        <v>20</v>
      </c>
      <c r="G7" s="259"/>
    </row>
    <row r="8" spans="1:7" ht="15" thickBot="1">
      <c r="A8" s="253"/>
      <c r="B8" s="253" t="s">
        <v>21</v>
      </c>
      <c r="C8" s="253" t="s">
        <v>22</v>
      </c>
      <c r="D8" s="255" t="s">
        <v>23</v>
      </c>
      <c r="E8" s="257"/>
      <c r="F8" s="62" t="s">
        <v>24</v>
      </c>
      <c r="G8" s="63" t="s">
        <v>25</v>
      </c>
    </row>
    <row r="9" spans="1:7">
      <c r="A9" s="260"/>
      <c r="B9" s="261"/>
      <c r="C9" s="261"/>
      <c r="D9" s="261"/>
      <c r="E9" s="261"/>
      <c r="F9" s="261"/>
      <c r="G9" s="262"/>
    </row>
    <row r="10" spans="1:7">
      <c r="A10" s="64">
        <v>1</v>
      </c>
      <c r="B10" s="237" t="s">
        <v>26</v>
      </c>
      <c r="C10" s="238"/>
      <c r="D10" s="238"/>
      <c r="E10" s="238"/>
      <c r="F10" s="239"/>
      <c r="G10" s="65">
        <f>+SUM(F12:F12)</f>
        <v>0</v>
      </c>
    </row>
    <row r="11" spans="1:7">
      <c r="A11" s="66"/>
      <c r="B11" s="67"/>
      <c r="C11" s="67"/>
      <c r="D11" s="67"/>
      <c r="E11" s="68"/>
      <c r="F11" s="68"/>
      <c r="G11" s="69"/>
    </row>
    <row r="12" spans="1:7" ht="57.75" customHeight="1">
      <c r="A12" s="70" t="s">
        <v>27</v>
      </c>
      <c r="B12" s="71" t="s">
        <v>160</v>
      </c>
      <c r="C12" s="72" t="s">
        <v>161</v>
      </c>
      <c r="D12" s="73">
        <f>(49.5)</f>
        <v>49.5</v>
      </c>
      <c r="E12" s="74"/>
      <c r="F12" s="74">
        <f>+D12*E12</f>
        <v>0</v>
      </c>
      <c r="G12" s="75"/>
    </row>
    <row r="13" spans="1:7" ht="13.5" customHeight="1">
      <c r="A13" s="70"/>
      <c r="B13" s="71"/>
      <c r="C13" s="72"/>
      <c r="D13" s="73"/>
      <c r="E13" s="74"/>
      <c r="F13" s="74"/>
      <c r="G13" s="75"/>
    </row>
    <row r="14" spans="1:7">
      <c r="A14" s="64">
        <v>2</v>
      </c>
      <c r="B14" s="237" t="s">
        <v>106</v>
      </c>
      <c r="C14" s="238"/>
      <c r="D14" s="238"/>
      <c r="E14" s="238"/>
      <c r="F14" s="239"/>
      <c r="G14" s="65">
        <f>SUM(F16:F18)</f>
        <v>0</v>
      </c>
    </row>
    <row r="15" spans="1:7" ht="13.5" customHeight="1">
      <c r="A15" s="66"/>
      <c r="B15" s="67"/>
      <c r="C15" s="67"/>
      <c r="D15" s="67"/>
      <c r="E15" s="68"/>
      <c r="F15" s="68"/>
      <c r="G15" s="69"/>
    </row>
    <row r="16" spans="1:7" ht="90.75" customHeight="1">
      <c r="A16" s="76" t="s">
        <v>34</v>
      </c>
      <c r="B16" s="77" t="s">
        <v>40</v>
      </c>
      <c r="C16" s="78"/>
      <c r="D16" s="73"/>
      <c r="E16" s="74"/>
      <c r="F16" s="74"/>
      <c r="G16" s="79"/>
    </row>
    <row r="17" spans="1:7" ht="15">
      <c r="A17" s="70" t="s">
        <v>107</v>
      </c>
      <c r="B17" s="77" t="s">
        <v>46</v>
      </c>
      <c r="C17" s="72" t="s">
        <v>162</v>
      </c>
      <c r="D17" s="73">
        <f>((1.6*2+1.74*2+3.1*4+3.14*4+3*2+3.42*2)*0.2*0.4)</f>
        <v>3.5584000000000007</v>
      </c>
      <c r="E17" s="74"/>
      <c r="F17" s="74">
        <f>D17*E17</f>
        <v>0</v>
      </c>
      <c r="G17" s="79"/>
    </row>
    <row r="18" spans="1:7" ht="15.75" customHeight="1">
      <c r="A18" s="70" t="s">
        <v>108</v>
      </c>
      <c r="B18" s="77" t="s">
        <v>48</v>
      </c>
      <c r="C18" s="72" t="s">
        <v>162</v>
      </c>
      <c r="D18" s="73">
        <f>(5.02+5.46+9.73+9.5+10.6+2.07)*0.15</f>
        <v>6.3570000000000002</v>
      </c>
      <c r="E18" s="74"/>
      <c r="F18" s="74">
        <f>D18*E18</f>
        <v>0</v>
      </c>
      <c r="G18" s="79"/>
    </row>
    <row r="19" spans="1:7" ht="15.75" customHeight="1">
      <c r="A19" s="70"/>
      <c r="B19" s="77"/>
      <c r="C19" s="72"/>
      <c r="D19" s="73"/>
      <c r="E19" s="74"/>
      <c r="F19" s="74"/>
      <c r="G19" s="79"/>
    </row>
    <row r="20" spans="1:7" ht="15.75" customHeight="1">
      <c r="A20" s="64">
        <v>3</v>
      </c>
      <c r="B20" s="237" t="s">
        <v>109</v>
      </c>
      <c r="C20" s="238"/>
      <c r="D20" s="238"/>
      <c r="E20" s="238"/>
      <c r="F20" s="239"/>
      <c r="G20" s="80">
        <f>+SUM(F22:F23)</f>
        <v>0</v>
      </c>
    </row>
    <row r="21" spans="1:7" ht="15.75" customHeight="1">
      <c r="A21" s="66"/>
      <c r="B21" s="67"/>
      <c r="C21" s="67"/>
      <c r="D21" s="67"/>
      <c r="E21" s="68"/>
      <c r="F21" s="68"/>
      <c r="G21" s="69"/>
    </row>
    <row r="22" spans="1:7" ht="65.25" customHeight="1">
      <c r="A22" s="81" t="s">
        <v>37</v>
      </c>
      <c r="B22" s="82" t="s">
        <v>163</v>
      </c>
      <c r="C22" s="72" t="s">
        <v>161</v>
      </c>
      <c r="D22" s="73">
        <f>(1.74)*2.86</f>
        <v>4.9763999999999999</v>
      </c>
      <c r="E22" s="74"/>
      <c r="F22" s="74">
        <f>D22*E22</f>
        <v>0</v>
      </c>
      <c r="G22" s="79"/>
    </row>
    <row r="23" spans="1:7" ht="75" customHeight="1">
      <c r="A23" s="81" t="s">
        <v>39</v>
      </c>
      <c r="B23" s="82" t="s">
        <v>164</v>
      </c>
      <c r="C23" s="72" t="s">
        <v>161</v>
      </c>
      <c r="D23" s="73">
        <f>(7.44+3.54+3.74+6.82+3.7+10.36)*0.4</f>
        <v>14.239999999999998</v>
      </c>
      <c r="E23" s="74"/>
      <c r="F23" s="74">
        <f>D23*E23</f>
        <v>0</v>
      </c>
      <c r="G23" s="79"/>
    </row>
    <row r="24" spans="1:7">
      <c r="A24" s="83"/>
      <c r="B24" s="84"/>
      <c r="C24" s="84"/>
      <c r="D24" s="84"/>
      <c r="E24" s="85"/>
      <c r="F24" s="85"/>
      <c r="G24" s="86"/>
    </row>
    <row r="25" spans="1:7">
      <c r="A25" s="64">
        <v>4</v>
      </c>
      <c r="B25" s="237" t="s">
        <v>110</v>
      </c>
      <c r="C25" s="238"/>
      <c r="D25" s="238"/>
      <c r="E25" s="238"/>
      <c r="F25" s="239"/>
      <c r="G25" s="65">
        <f>SUM(F27:F29)</f>
        <v>0</v>
      </c>
    </row>
    <row r="26" spans="1:7">
      <c r="A26" s="81"/>
      <c r="B26" s="82"/>
      <c r="C26" s="72"/>
      <c r="D26" s="73"/>
      <c r="E26" s="74"/>
      <c r="F26" s="74"/>
      <c r="G26" s="79"/>
    </row>
    <row r="27" spans="1:7" ht="81" customHeight="1">
      <c r="A27" s="81" t="s">
        <v>50</v>
      </c>
      <c r="B27" s="82" t="s">
        <v>56</v>
      </c>
      <c r="C27" s="72" t="s">
        <v>161</v>
      </c>
      <c r="D27" s="73">
        <f>(1.74*2.86)*2</f>
        <v>9.9527999999999999</v>
      </c>
      <c r="E27" s="74"/>
      <c r="F27" s="74">
        <f>+D27*E27</f>
        <v>0</v>
      </c>
      <c r="G27" s="79"/>
    </row>
    <row r="28" spans="1:7" ht="29.25" customHeight="1">
      <c r="A28" s="81" t="s">
        <v>52</v>
      </c>
      <c r="B28" s="82" t="s">
        <v>58</v>
      </c>
      <c r="C28" s="72" t="s">
        <v>161</v>
      </c>
      <c r="D28" s="73">
        <f>D27+((7.24+10.36)*2.86-(0.97*2.1+0.85*1.1+0.79*1.1+0.79*2.1*2+0.8*1.1+0.97*1.1+0.77*2.1))</f>
        <v>49.565799999999996</v>
      </c>
      <c r="E28" s="74"/>
      <c r="F28" s="74">
        <f>+D28*E28</f>
        <v>0</v>
      </c>
      <c r="G28" s="79"/>
    </row>
    <row r="29" spans="1:7" ht="36" customHeight="1">
      <c r="A29" s="81" t="s">
        <v>111</v>
      </c>
      <c r="B29" s="87" t="s">
        <v>60</v>
      </c>
      <c r="C29" s="72" t="s">
        <v>161</v>
      </c>
      <c r="D29" s="73">
        <f>(5.02+5.46+9.73+9.5+10.6+2.07)</f>
        <v>42.38</v>
      </c>
      <c r="E29" s="74"/>
      <c r="F29" s="74">
        <f>D29*E29</f>
        <v>0</v>
      </c>
      <c r="G29" s="79"/>
    </row>
    <row r="30" spans="1:7" ht="17.25" customHeight="1">
      <c r="A30" s="81"/>
      <c r="B30" s="82"/>
      <c r="C30" s="72"/>
      <c r="D30" s="73"/>
      <c r="E30" s="74"/>
      <c r="F30" s="74"/>
      <c r="G30" s="79"/>
    </row>
    <row r="31" spans="1:7" ht="17.25" customHeight="1">
      <c r="A31" s="64">
        <v>5</v>
      </c>
      <c r="B31" s="237" t="s">
        <v>165</v>
      </c>
      <c r="C31" s="238"/>
      <c r="D31" s="238"/>
      <c r="E31" s="238"/>
      <c r="F31" s="239"/>
      <c r="G31" s="65">
        <f>+SUM(F34:F40)</f>
        <v>0</v>
      </c>
    </row>
    <row r="32" spans="1:7" ht="17.25" customHeight="1">
      <c r="A32" s="81"/>
      <c r="B32" s="82"/>
      <c r="C32" s="72"/>
      <c r="D32" s="73"/>
      <c r="E32" s="74"/>
      <c r="F32" s="74"/>
      <c r="G32" s="79"/>
    </row>
    <row r="33" spans="1:7" ht="17.25" customHeight="1">
      <c r="A33" s="81" t="s">
        <v>55</v>
      </c>
      <c r="B33" s="88" t="s">
        <v>166</v>
      </c>
      <c r="C33" s="72"/>
      <c r="D33" s="73"/>
      <c r="E33" s="74"/>
      <c r="F33" s="74"/>
      <c r="G33" s="79"/>
    </row>
    <row r="34" spans="1:7" ht="59.25" customHeight="1">
      <c r="A34" s="81" t="s">
        <v>113</v>
      </c>
      <c r="B34" s="82" t="s">
        <v>167</v>
      </c>
      <c r="C34" s="72" t="s">
        <v>161</v>
      </c>
      <c r="D34" s="73">
        <v>2.5</v>
      </c>
      <c r="E34" s="74"/>
      <c r="F34" s="74">
        <f t="shared" ref="F34:F36" si="0">D34*E34</f>
        <v>0</v>
      </c>
      <c r="G34" s="79"/>
    </row>
    <row r="35" spans="1:7" ht="58.5" customHeight="1">
      <c r="A35" s="81" t="s">
        <v>114</v>
      </c>
      <c r="B35" s="82" t="s">
        <v>76</v>
      </c>
      <c r="C35" s="72" t="s">
        <v>161</v>
      </c>
      <c r="D35" s="73">
        <f>D34</f>
        <v>2.5</v>
      </c>
      <c r="E35" s="74"/>
      <c r="F35" s="74">
        <f t="shared" si="0"/>
        <v>0</v>
      </c>
      <c r="G35" s="79"/>
    </row>
    <row r="36" spans="1:7" ht="56.25" customHeight="1">
      <c r="A36" s="81" t="s">
        <v>115</v>
      </c>
      <c r="B36" s="82" t="s">
        <v>74</v>
      </c>
      <c r="C36" s="72" t="s">
        <v>161</v>
      </c>
      <c r="D36" s="73">
        <f>(0.8*2)*2.1</f>
        <v>3.3600000000000003</v>
      </c>
      <c r="E36" s="74"/>
      <c r="F36" s="74">
        <f t="shared" si="0"/>
        <v>0</v>
      </c>
      <c r="G36" s="79"/>
    </row>
    <row r="37" spans="1:7" ht="17.25" customHeight="1">
      <c r="A37" s="81" t="s">
        <v>57</v>
      </c>
      <c r="B37" s="88" t="s">
        <v>65</v>
      </c>
      <c r="C37" s="72"/>
      <c r="D37" s="73"/>
      <c r="E37" s="74"/>
      <c r="F37" s="74"/>
      <c r="G37" s="79"/>
    </row>
    <row r="38" spans="1:7" ht="66.75" customHeight="1">
      <c r="A38" s="81" t="s">
        <v>168</v>
      </c>
      <c r="B38" s="82" t="s">
        <v>67</v>
      </c>
      <c r="C38" s="72" t="s">
        <v>169</v>
      </c>
      <c r="D38" s="73">
        <v>1</v>
      </c>
      <c r="E38" s="74"/>
      <c r="F38" s="74">
        <f>D38*E38</f>
        <v>0</v>
      </c>
      <c r="G38" s="79"/>
    </row>
    <row r="39" spans="1:7" ht="70.5" customHeight="1">
      <c r="A39" s="81" t="s">
        <v>170</v>
      </c>
      <c r="B39" s="82" t="s">
        <v>70</v>
      </c>
      <c r="C39" s="72" t="s">
        <v>169</v>
      </c>
      <c r="D39" s="73">
        <v>1</v>
      </c>
      <c r="E39" s="74"/>
      <c r="F39" s="74">
        <f>D39*E39</f>
        <v>0</v>
      </c>
      <c r="G39" s="79"/>
    </row>
    <row r="40" spans="1:7" ht="66.75" customHeight="1">
      <c r="A40" s="81" t="s">
        <v>171</v>
      </c>
      <c r="B40" s="82" t="s">
        <v>172</v>
      </c>
      <c r="C40" s="72" t="s">
        <v>169</v>
      </c>
      <c r="D40" s="73">
        <v>1</v>
      </c>
      <c r="E40" s="74"/>
      <c r="F40" s="74">
        <f>D40*E40</f>
        <v>0</v>
      </c>
      <c r="G40" s="79"/>
    </row>
    <row r="41" spans="1:7" ht="17.25" customHeight="1">
      <c r="A41" s="89"/>
      <c r="B41" s="90"/>
      <c r="C41" s="91"/>
      <c r="D41" s="92"/>
      <c r="E41" s="93"/>
      <c r="F41" s="93"/>
      <c r="G41" s="94"/>
    </row>
    <row r="42" spans="1:7">
      <c r="A42" s="64">
        <v>6</v>
      </c>
      <c r="B42" s="248" t="s">
        <v>118</v>
      </c>
      <c r="C42" s="249"/>
      <c r="D42" s="249"/>
      <c r="E42" s="249"/>
      <c r="F42" s="250"/>
      <c r="G42" s="65">
        <f>+SUM(F44:F44)</f>
        <v>0</v>
      </c>
    </row>
    <row r="43" spans="1:7" ht="12" customHeight="1">
      <c r="A43" s="81"/>
      <c r="B43" s="82"/>
      <c r="C43" s="95"/>
      <c r="D43" s="73"/>
      <c r="E43" s="74"/>
      <c r="F43" s="74"/>
      <c r="G43" s="79"/>
    </row>
    <row r="44" spans="1:7" ht="61.5" customHeight="1">
      <c r="A44" s="81" t="s">
        <v>64</v>
      </c>
      <c r="B44" s="96" t="s">
        <v>173</v>
      </c>
      <c r="C44" s="72" t="s">
        <v>80</v>
      </c>
      <c r="D44" s="73">
        <v>1</v>
      </c>
      <c r="E44" s="74"/>
      <c r="F44" s="74">
        <f>D44*E44</f>
        <v>0</v>
      </c>
      <c r="G44" s="79"/>
    </row>
    <row r="45" spans="1:7">
      <c r="A45" s="81"/>
      <c r="B45" s="82"/>
      <c r="C45" s="95"/>
      <c r="D45" s="73"/>
      <c r="E45" s="74"/>
      <c r="F45" s="74"/>
      <c r="G45" s="79"/>
    </row>
    <row r="46" spans="1:7">
      <c r="A46" s="64">
        <v>7</v>
      </c>
      <c r="B46" s="237" t="s">
        <v>120</v>
      </c>
      <c r="C46" s="238"/>
      <c r="D46" s="238"/>
      <c r="E46" s="238"/>
      <c r="F46" s="239"/>
      <c r="G46" s="65">
        <f>+SUM(F48)</f>
        <v>0</v>
      </c>
    </row>
    <row r="47" spans="1:7">
      <c r="A47" s="81"/>
      <c r="B47" s="82"/>
      <c r="C47" s="95"/>
      <c r="D47" s="73"/>
      <c r="E47" s="74"/>
      <c r="F47" s="74"/>
      <c r="G47" s="79"/>
    </row>
    <row r="48" spans="1:7" ht="56.25" customHeight="1">
      <c r="A48" s="81" t="s">
        <v>78</v>
      </c>
      <c r="B48" s="82" t="s">
        <v>174</v>
      </c>
      <c r="C48" s="72" t="s">
        <v>80</v>
      </c>
      <c r="D48" s="73">
        <v>1</v>
      </c>
      <c r="E48" s="74"/>
      <c r="F48" s="74">
        <f>D48*E48</f>
        <v>0</v>
      </c>
      <c r="G48" s="79"/>
    </row>
    <row r="49" spans="1:7" ht="16.5" customHeight="1">
      <c r="A49" s="81"/>
      <c r="B49" s="82"/>
      <c r="C49" s="72"/>
      <c r="D49" s="73"/>
      <c r="E49" s="74"/>
      <c r="F49" s="74"/>
      <c r="G49" s="79"/>
    </row>
    <row r="50" spans="1:7" ht="16.5" customHeight="1">
      <c r="A50" s="64">
        <v>8</v>
      </c>
      <c r="B50" s="237" t="s">
        <v>121</v>
      </c>
      <c r="C50" s="238"/>
      <c r="D50" s="238"/>
      <c r="E50" s="238"/>
      <c r="F50" s="239"/>
      <c r="G50" s="65">
        <f>+SUM(F52:F53)</f>
        <v>0</v>
      </c>
    </row>
    <row r="51" spans="1:7" ht="16.5" customHeight="1">
      <c r="A51" s="81"/>
      <c r="B51" s="82"/>
      <c r="C51" s="72"/>
      <c r="D51" s="73"/>
      <c r="E51" s="74"/>
      <c r="F51" s="74"/>
      <c r="G51" s="79"/>
    </row>
    <row r="52" spans="1:7" ht="69" customHeight="1">
      <c r="A52" s="81" t="s">
        <v>82</v>
      </c>
      <c r="B52" s="87" t="s">
        <v>175</v>
      </c>
      <c r="C52" s="72" t="s">
        <v>80</v>
      </c>
      <c r="D52" s="73">
        <v>1</v>
      </c>
      <c r="E52" s="74"/>
      <c r="F52" s="74">
        <f>E52</f>
        <v>0</v>
      </c>
      <c r="G52" s="79"/>
    </row>
    <row r="53" spans="1:7" ht="55.2">
      <c r="A53" s="81" t="s">
        <v>122</v>
      </c>
      <c r="B53" s="96" t="s">
        <v>176</v>
      </c>
      <c r="C53" s="72" t="s">
        <v>80</v>
      </c>
      <c r="D53" s="73">
        <v>1</v>
      </c>
      <c r="E53" s="74"/>
      <c r="F53" s="74">
        <f>D53*E53</f>
        <v>0</v>
      </c>
      <c r="G53" s="79"/>
    </row>
    <row r="54" spans="1:7" ht="47.25" customHeight="1">
      <c r="A54" s="81"/>
      <c r="B54" s="82"/>
      <c r="C54" s="72"/>
      <c r="D54" s="73"/>
      <c r="E54" s="74"/>
      <c r="F54" s="74"/>
      <c r="G54" s="79"/>
    </row>
    <row r="55" spans="1:7" ht="16.5" customHeight="1">
      <c r="A55" s="64">
        <v>9</v>
      </c>
      <c r="B55" s="237" t="s">
        <v>123</v>
      </c>
      <c r="C55" s="238"/>
      <c r="D55" s="238"/>
      <c r="E55" s="238"/>
      <c r="F55" s="239"/>
      <c r="G55" s="65">
        <f>+F57</f>
        <v>0</v>
      </c>
    </row>
    <row r="56" spans="1:7" ht="16.5" customHeight="1">
      <c r="A56" s="81"/>
      <c r="B56" s="82"/>
      <c r="C56" s="72"/>
      <c r="D56" s="73"/>
      <c r="E56" s="74"/>
      <c r="F56" s="74"/>
      <c r="G56" s="79"/>
    </row>
    <row r="57" spans="1:7" ht="16.5" customHeight="1">
      <c r="A57" s="81" t="s">
        <v>85</v>
      </c>
      <c r="B57" s="87" t="s">
        <v>177</v>
      </c>
      <c r="C57" s="72" t="s">
        <v>80</v>
      </c>
      <c r="D57" s="73">
        <v>1</v>
      </c>
      <c r="E57" s="74"/>
      <c r="F57" s="74">
        <f>+D57*E57</f>
        <v>0</v>
      </c>
      <c r="G57" s="79"/>
    </row>
    <row r="58" spans="1:7" ht="46.5" customHeight="1">
      <c r="A58" s="81" t="s">
        <v>87</v>
      </c>
      <c r="B58" s="96" t="s">
        <v>74</v>
      </c>
      <c r="C58" s="72" t="s">
        <v>178</v>
      </c>
      <c r="D58" s="73">
        <f>(1.8*0.6)</f>
        <v>1.08</v>
      </c>
      <c r="E58" s="74"/>
      <c r="F58" s="74">
        <f t="shared" ref="F58" si="1">D58*E58</f>
        <v>0</v>
      </c>
      <c r="G58" s="79"/>
    </row>
    <row r="59" spans="1:7">
      <c r="A59" s="81"/>
      <c r="B59" s="96"/>
      <c r="C59" s="72"/>
      <c r="D59" s="73"/>
      <c r="E59" s="74"/>
      <c r="F59" s="74"/>
      <c r="G59" s="79"/>
    </row>
    <row r="60" spans="1:7">
      <c r="A60" s="169" t="s">
        <v>179</v>
      </c>
      <c r="B60" s="170" t="s">
        <v>180</v>
      </c>
      <c r="C60" s="171"/>
      <c r="D60" s="171"/>
      <c r="E60" s="171"/>
      <c r="F60" s="172"/>
      <c r="G60" s="65">
        <f>+SUM(F62)</f>
        <v>0</v>
      </c>
    </row>
    <row r="61" spans="1:7">
      <c r="A61" s="173"/>
      <c r="B61" s="174"/>
      <c r="C61" s="98"/>
      <c r="D61" s="98"/>
      <c r="E61" s="98"/>
      <c r="F61" s="98"/>
      <c r="G61" s="175"/>
    </row>
    <row r="62" spans="1:7" ht="69">
      <c r="A62" s="176" t="s">
        <v>90</v>
      </c>
      <c r="B62" s="96" t="s">
        <v>181</v>
      </c>
      <c r="C62" s="177" t="s">
        <v>96</v>
      </c>
      <c r="D62" s="178">
        <v>1</v>
      </c>
      <c r="E62" s="179"/>
      <c r="F62" s="74">
        <f t="shared" ref="F62" si="2">D62*E62</f>
        <v>0</v>
      </c>
      <c r="G62" s="180"/>
    </row>
    <row r="63" spans="1:7">
      <c r="A63" s="81"/>
      <c r="B63" s="82"/>
      <c r="C63" s="72"/>
      <c r="D63" s="73"/>
      <c r="E63" s="74"/>
      <c r="F63" s="74"/>
      <c r="G63" s="79"/>
    </row>
    <row r="64" spans="1:7">
      <c r="A64" s="64">
        <v>10</v>
      </c>
      <c r="B64" s="237" t="s">
        <v>124</v>
      </c>
      <c r="C64" s="238"/>
      <c r="D64" s="238"/>
      <c r="E64" s="238"/>
      <c r="F64" s="239"/>
      <c r="G64" s="65">
        <f>SUM(F66:F66)</f>
        <v>0</v>
      </c>
    </row>
    <row r="65" spans="1:7">
      <c r="A65" s="97"/>
      <c r="B65" s="98"/>
      <c r="C65" s="99"/>
      <c r="D65" s="100"/>
      <c r="E65" s="101"/>
      <c r="F65" s="101"/>
      <c r="G65" s="102"/>
    </row>
    <row r="66" spans="1:7" ht="41.4">
      <c r="A66" s="103" t="s">
        <v>90</v>
      </c>
      <c r="B66" s="82" t="s">
        <v>182</v>
      </c>
      <c r="C66" s="72" t="s">
        <v>96</v>
      </c>
      <c r="D66" s="73">
        <v>1</v>
      </c>
      <c r="E66" s="104"/>
      <c r="F66" s="104">
        <f>D66*E66</f>
        <v>0</v>
      </c>
      <c r="G66" s="105"/>
    </row>
    <row r="67" spans="1:7" ht="15" thickBot="1">
      <c r="A67" s="106"/>
      <c r="B67" s="90"/>
      <c r="C67" s="91"/>
      <c r="D67" s="92"/>
      <c r="E67" s="93"/>
      <c r="F67" s="93"/>
      <c r="G67" s="94"/>
    </row>
    <row r="68" spans="1:7">
      <c r="A68" s="107"/>
      <c r="B68" s="240"/>
      <c r="C68" s="241"/>
      <c r="D68" s="241"/>
      <c r="E68" s="241"/>
      <c r="F68" s="242"/>
      <c r="G68" s="243">
        <f>+SUM(G10:G67)</f>
        <v>0</v>
      </c>
    </row>
    <row r="69" spans="1:7" ht="15" thickBot="1">
      <c r="A69" s="108"/>
      <c r="B69" s="245" t="s">
        <v>104</v>
      </c>
      <c r="C69" s="246"/>
      <c r="D69" s="246"/>
      <c r="E69" s="246"/>
      <c r="F69" s="247"/>
      <c r="G69" s="244"/>
    </row>
  </sheetData>
  <mergeCells count="22">
    <mergeCell ref="A9:G9"/>
    <mergeCell ref="B10:F10"/>
    <mergeCell ref="B14:F14"/>
    <mergeCell ref="B20:F20"/>
    <mergeCell ref="B25:F25"/>
    <mergeCell ref="F4:G4"/>
    <mergeCell ref="F5:G5"/>
    <mergeCell ref="A7:A8"/>
    <mergeCell ref="B7:B8"/>
    <mergeCell ref="C7:C8"/>
    <mergeCell ref="D7:D8"/>
    <mergeCell ref="E7:E8"/>
    <mergeCell ref="F7:G7"/>
    <mergeCell ref="B64:F64"/>
    <mergeCell ref="B68:F68"/>
    <mergeCell ref="G68:G69"/>
    <mergeCell ref="B69:F69"/>
    <mergeCell ref="B31:F31"/>
    <mergeCell ref="B42:F42"/>
    <mergeCell ref="B46:F46"/>
    <mergeCell ref="B50:F50"/>
    <mergeCell ref="B55:F55"/>
  </mergeCells>
  <pageMargins left="0.7" right="0.7" top="0.75" bottom="0.75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3"/>
  <sheetViews>
    <sheetView view="pageBreakPreview" zoomScaleNormal="100" zoomScaleSheetLayoutView="100" workbookViewId="0">
      <selection activeCell="K10" sqref="K10"/>
    </sheetView>
  </sheetViews>
  <sheetFormatPr defaultRowHeight="14.4"/>
  <cols>
    <col min="1" max="1" width="7.5546875" style="1" bestFit="1" customWidth="1"/>
    <col min="2" max="2" width="39.5546875" style="2" customWidth="1"/>
    <col min="3" max="3" width="4.5546875" style="2" customWidth="1"/>
    <col min="4" max="4" width="6.5546875" style="2" customWidth="1"/>
    <col min="5" max="5" width="11.44140625" style="3" customWidth="1"/>
    <col min="6" max="6" width="11.44140625" style="3" bestFit="1" customWidth="1"/>
    <col min="7" max="7" width="12.44140625" style="2" customWidth="1"/>
  </cols>
  <sheetData>
    <row r="1" spans="1:7" ht="8.1" customHeight="1"/>
    <row r="2" spans="1:7">
      <c r="A2" s="5" t="s">
        <v>8</v>
      </c>
      <c r="B2" s="5"/>
      <c r="C2" s="5"/>
      <c r="D2" s="5"/>
      <c r="E2" s="31"/>
      <c r="F2" s="32"/>
      <c r="G2" s="5"/>
    </row>
    <row r="3" spans="1:7">
      <c r="A3" s="4" t="s">
        <v>9</v>
      </c>
      <c r="B3" s="5" t="s">
        <v>10</v>
      </c>
      <c r="C3" s="4"/>
      <c r="E3" s="33"/>
      <c r="F3" s="33"/>
      <c r="G3" s="4"/>
    </row>
    <row r="4" spans="1:7">
      <c r="A4" s="4" t="s">
        <v>11</v>
      </c>
      <c r="B4" s="5"/>
      <c r="C4" s="4"/>
      <c r="D4" s="4"/>
      <c r="E4" s="31"/>
      <c r="F4" s="274"/>
      <c r="G4" s="274"/>
    </row>
    <row r="5" spans="1:7">
      <c r="A5" s="4" t="s">
        <v>12</v>
      </c>
      <c r="B5" s="5" t="s">
        <v>150</v>
      </c>
      <c r="C5" s="4"/>
      <c r="D5" s="4"/>
      <c r="E5" s="31"/>
      <c r="F5" s="274" t="s">
        <v>14</v>
      </c>
      <c r="G5" s="274"/>
    </row>
    <row r="6" spans="1:7" ht="15" thickBot="1">
      <c r="A6" s="4"/>
      <c r="B6" s="5"/>
      <c r="C6" s="4"/>
      <c r="D6" s="4"/>
      <c r="E6" s="6"/>
      <c r="F6" s="6"/>
      <c r="G6" s="4"/>
    </row>
    <row r="7" spans="1:7" ht="15" thickBot="1">
      <c r="A7" s="280" t="s">
        <v>15</v>
      </c>
      <c r="B7" s="280" t="s">
        <v>16</v>
      </c>
      <c r="C7" s="280" t="s">
        <v>17</v>
      </c>
      <c r="D7" s="282" t="s">
        <v>18</v>
      </c>
      <c r="E7" s="284" t="s">
        <v>19</v>
      </c>
      <c r="F7" s="275" t="s">
        <v>20</v>
      </c>
      <c r="G7" s="276"/>
    </row>
    <row r="8" spans="1:7" ht="15" thickBot="1">
      <c r="A8" s="281"/>
      <c r="B8" s="281" t="s">
        <v>21</v>
      </c>
      <c r="C8" s="281" t="s">
        <v>22</v>
      </c>
      <c r="D8" s="283" t="s">
        <v>23</v>
      </c>
      <c r="E8" s="285"/>
      <c r="F8" s="34" t="s">
        <v>24</v>
      </c>
      <c r="G8" s="35" t="s">
        <v>25</v>
      </c>
    </row>
    <row r="9" spans="1:7" ht="12" customHeight="1">
      <c r="A9" s="277"/>
      <c r="B9" s="278"/>
      <c r="C9" s="278"/>
      <c r="D9" s="278"/>
      <c r="E9" s="278"/>
      <c r="F9" s="278"/>
      <c r="G9" s="279"/>
    </row>
    <row r="10" spans="1:7">
      <c r="A10" s="36">
        <v>1</v>
      </c>
      <c r="B10" s="263" t="s">
        <v>26</v>
      </c>
      <c r="C10" s="264"/>
      <c r="D10" s="264"/>
      <c r="E10" s="264"/>
      <c r="F10" s="265"/>
      <c r="G10" s="7">
        <f>+SUM(F12:F13)</f>
        <v>0</v>
      </c>
    </row>
    <row r="11" spans="1:7" ht="6.9" customHeight="1">
      <c r="A11" s="8"/>
      <c r="B11" s="9"/>
      <c r="C11" s="9"/>
      <c r="D11" s="9"/>
      <c r="E11" s="10"/>
      <c r="F11" s="10"/>
      <c r="G11" s="11"/>
    </row>
    <row r="12" spans="1:7" ht="39.6">
      <c r="A12" s="12" t="s">
        <v>27</v>
      </c>
      <c r="B12" s="13" t="s">
        <v>151</v>
      </c>
      <c r="C12" s="14" t="s">
        <v>152</v>
      </c>
      <c r="D12" s="15">
        <f>34.12*0.15</f>
        <v>5.1179999999999994</v>
      </c>
      <c r="E12" s="16"/>
      <c r="F12" s="16">
        <f>+D12*E12</f>
        <v>0</v>
      </c>
      <c r="G12" s="17"/>
    </row>
    <row r="13" spans="1:7" ht="52.8">
      <c r="A13" s="12" t="s">
        <v>30</v>
      </c>
      <c r="B13" s="13" t="s">
        <v>153</v>
      </c>
      <c r="C13" s="14" t="s">
        <v>154</v>
      </c>
      <c r="D13" s="15">
        <f>26.88</f>
        <v>26.88</v>
      </c>
      <c r="E13" s="16"/>
      <c r="F13" s="16">
        <f>D13*E13</f>
        <v>0</v>
      </c>
      <c r="G13" s="17"/>
    </row>
    <row r="14" spans="1:7" ht="6.9" customHeight="1">
      <c r="A14" s="18"/>
      <c r="B14" s="19"/>
      <c r="C14" s="19"/>
      <c r="D14" s="19"/>
      <c r="E14" s="20"/>
      <c r="F14" s="16"/>
      <c r="G14" s="21"/>
    </row>
    <row r="15" spans="1:7">
      <c r="A15" s="36">
        <v>2</v>
      </c>
      <c r="B15" s="263" t="s">
        <v>106</v>
      </c>
      <c r="C15" s="264"/>
      <c r="D15" s="264"/>
      <c r="E15" s="264"/>
      <c r="F15" s="265"/>
      <c r="G15" s="7">
        <f>SUM(F18:F19)</f>
        <v>0</v>
      </c>
    </row>
    <row r="16" spans="1:7">
      <c r="A16" s="8"/>
      <c r="B16" s="9"/>
      <c r="C16" s="9"/>
      <c r="D16" s="9"/>
      <c r="E16" s="10"/>
      <c r="F16" s="10"/>
      <c r="G16" s="11"/>
    </row>
    <row r="17" spans="1:7" ht="92.4">
      <c r="A17" s="12" t="s">
        <v>34</v>
      </c>
      <c r="B17" s="22" t="s">
        <v>40</v>
      </c>
      <c r="C17" s="23"/>
      <c r="D17" s="15"/>
      <c r="E17" s="16"/>
      <c r="F17" s="16"/>
      <c r="G17" s="24"/>
    </row>
    <row r="18" spans="1:7" ht="15.6">
      <c r="A18" s="12" t="s">
        <v>107</v>
      </c>
      <c r="B18" s="22" t="s">
        <v>46</v>
      </c>
      <c r="C18" s="14" t="s">
        <v>152</v>
      </c>
      <c r="D18" s="16">
        <f>0.2*0.4*7.7*2+0.2*0.4*4.5*3+0.2*0.4*4.3*2+0.2*0.4*2.2*2</f>
        <v>3.3520000000000003</v>
      </c>
      <c r="E18" s="16"/>
      <c r="F18" s="16">
        <f t="shared" ref="F18:F19" si="0">D18*E18</f>
        <v>0</v>
      </c>
      <c r="G18" s="24"/>
    </row>
    <row r="19" spans="1:7" ht="15.6">
      <c r="A19" s="12" t="s">
        <v>108</v>
      </c>
      <c r="B19" s="22" t="s">
        <v>48</v>
      </c>
      <c r="C19" s="14" t="s">
        <v>152</v>
      </c>
      <c r="D19" s="15">
        <f>45.51*0.15</f>
        <v>6.8264999999999993</v>
      </c>
      <c r="E19" s="16"/>
      <c r="F19" s="16">
        <f t="shared" si="0"/>
        <v>0</v>
      </c>
      <c r="G19" s="24"/>
    </row>
    <row r="20" spans="1:7">
      <c r="A20" s="12"/>
      <c r="B20" s="22"/>
      <c r="C20" s="14"/>
      <c r="D20" s="15"/>
      <c r="E20" s="16"/>
      <c r="F20" s="16"/>
      <c r="G20" s="24"/>
    </row>
    <row r="21" spans="1:7">
      <c r="A21" s="36">
        <v>3</v>
      </c>
      <c r="B21" s="263" t="s">
        <v>109</v>
      </c>
      <c r="C21" s="264"/>
      <c r="D21" s="264"/>
      <c r="E21" s="264"/>
      <c r="F21" s="265"/>
      <c r="G21" s="7">
        <f>+F23</f>
        <v>0</v>
      </c>
    </row>
    <row r="22" spans="1:7">
      <c r="A22" s="12"/>
      <c r="B22" s="22"/>
      <c r="C22" s="14"/>
      <c r="D22" s="15"/>
      <c r="E22" s="16"/>
      <c r="F22" s="16"/>
      <c r="G22" s="24"/>
    </row>
    <row r="23" spans="1:7" ht="81.599999999999994">
      <c r="A23" s="12" t="s">
        <v>37</v>
      </c>
      <c r="B23" s="29" t="s">
        <v>155</v>
      </c>
      <c r="C23" s="14" t="s">
        <v>154</v>
      </c>
      <c r="D23" s="15">
        <v>5</v>
      </c>
      <c r="E23" s="16"/>
      <c r="F23" s="16">
        <f>+D23*E23</f>
        <v>0</v>
      </c>
      <c r="G23" s="24"/>
    </row>
    <row r="24" spans="1:7" ht="6.9" customHeight="1">
      <c r="A24" s="18"/>
      <c r="B24" s="25"/>
      <c r="C24" s="25"/>
      <c r="D24" s="25"/>
      <c r="E24" s="26"/>
      <c r="F24" s="26"/>
      <c r="G24" s="27"/>
    </row>
    <row r="25" spans="1:7">
      <c r="A25" s="36">
        <v>4</v>
      </c>
      <c r="B25" s="263" t="s">
        <v>110</v>
      </c>
      <c r="C25" s="264"/>
      <c r="D25" s="264"/>
      <c r="E25" s="264"/>
      <c r="F25" s="265"/>
      <c r="G25" s="7">
        <f>SUM(F27:F29)</f>
        <v>0</v>
      </c>
    </row>
    <row r="26" spans="1:7">
      <c r="A26" s="28"/>
      <c r="B26" s="29"/>
      <c r="C26" s="14"/>
      <c r="D26" s="15"/>
      <c r="E26" s="16"/>
      <c r="F26" s="16"/>
      <c r="G26" s="24"/>
    </row>
    <row r="27" spans="1:7" ht="66">
      <c r="A27" s="28" t="s">
        <v>50</v>
      </c>
      <c r="B27" s="29" t="s">
        <v>56</v>
      </c>
      <c r="C27" s="14" t="s">
        <v>154</v>
      </c>
      <c r="D27" s="15">
        <f>38*3</f>
        <v>114</v>
      </c>
      <c r="E27" s="16"/>
      <c r="F27" s="16">
        <f>+D27*E27</f>
        <v>0</v>
      </c>
      <c r="G27" s="24"/>
    </row>
    <row r="28" spans="1:7" ht="26.4">
      <c r="A28" s="28" t="s">
        <v>52</v>
      </c>
      <c r="B28" s="30" t="s">
        <v>156</v>
      </c>
      <c r="C28" s="14" t="s">
        <v>154</v>
      </c>
      <c r="D28" s="15">
        <f>15.4*3</f>
        <v>46.2</v>
      </c>
      <c r="E28" s="16"/>
      <c r="F28" s="16">
        <f>+D28*E28</f>
        <v>0</v>
      </c>
      <c r="G28" s="24"/>
    </row>
    <row r="29" spans="1:7" ht="52.8">
      <c r="A29" s="28" t="s">
        <v>111</v>
      </c>
      <c r="B29" s="29" t="s">
        <v>62</v>
      </c>
      <c r="C29" s="14" t="s">
        <v>154</v>
      </c>
      <c r="D29" s="15">
        <f>7.24+5.23</f>
        <v>12.47</v>
      </c>
      <c r="E29" s="16"/>
      <c r="F29" s="16">
        <f>+D29*E29</f>
        <v>0</v>
      </c>
      <c r="G29" s="24"/>
    </row>
    <row r="30" spans="1:7">
      <c r="A30" s="28"/>
      <c r="B30" s="29"/>
      <c r="C30" s="14"/>
      <c r="D30" s="15"/>
      <c r="E30" s="16"/>
      <c r="F30" s="16"/>
      <c r="G30" s="24"/>
    </row>
    <row r="31" spans="1:7">
      <c r="A31" s="36">
        <v>5</v>
      </c>
      <c r="B31" s="263" t="s">
        <v>112</v>
      </c>
      <c r="C31" s="264"/>
      <c r="D31" s="264"/>
      <c r="E31" s="264"/>
      <c r="F31" s="265"/>
      <c r="G31" s="7">
        <f>+SUM(F34:F38)</f>
        <v>0</v>
      </c>
    </row>
    <row r="32" spans="1:7" ht="6.9" customHeight="1">
      <c r="A32" s="28"/>
      <c r="B32" s="29"/>
      <c r="C32" s="37"/>
      <c r="D32" s="15"/>
      <c r="E32" s="16"/>
      <c r="F32" s="16"/>
      <c r="G32" s="24"/>
    </row>
    <row r="33" spans="1:7">
      <c r="A33" s="28" t="s">
        <v>55</v>
      </c>
      <c r="B33" s="38" t="s">
        <v>65</v>
      </c>
      <c r="C33" s="37"/>
      <c r="D33" s="15"/>
      <c r="E33" s="16"/>
      <c r="F33" s="16"/>
      <c r="G33" s="24"/>
    </row>
    <row r="34" spans="1:7" ht="66">
      <c r="A34" s="28" t="s">
        <v>113</v>
      </c>
      <c r="B34" s="29" t="s">
        <v>67</v>
      </c>
      <c r="C34" s="14" t="s">
        <v>68</v>
      </c>
      <c r="D34" s="15">
        <v>1</v>
      </c>
      <c r="E34" s="16"/>
      <c r="F34" s="16">
        <f t="shared" ref="F34:F38" si="1">D34*E34</f>
        <v>0</v>
      </c>
      <c r="G34" s="24"/>
    </row>
    <row r="35" spans="1:7" ht="66">
      <c r="A35" s="28" t="s">
        <v>114</v>
      </c>
      <c r="B35" s="29" t="s">
        <v>70</v>
      </c>
      <c r="C35" s="14" t="s">
        <v>68</v>
      </c>
      <c r="D35" s="15">
        <v>1</v>
      </c>
      <c r="E35" s="16"/>
      <c r="F35" s="16">
        <f t="shared" si="1"/>
        <v>0</v>
      </c>
      <c r="G35" s="24"/>
    </row>
    <row r="36" spans="1:7" ht="66">
      <c r="A36" s="28" t="s">
        <v>115</v>
      </c>
      <c r="B36" s="29" t="s">
        <v>72</v>
      </c>
      <c r="C36" s="14" t="s">
        <v>68</v>
      </c>
      <c r="D36" s="15">
        <v>1</v>
      </c>
      <c r="E36" s="16"/>
      <c r="F36" s="16">
        <f t="shared" si="1"/>
        <v>0</v>
      </c>
      <c r="G36" s="24"/>
    </row>
    <row r="37" spans="1:7" ht="55.2">
      <c r="A37" s="28" t="s">
        <v>116</v>
      </c>
      <c r="B37" s="153" t="s">
        <v>74</v>
      </c>
      <c r="C37" s="128" t="s">
        <v>32</v>
      </c>
      <c r="D37" s="147">
        <f>+(0.8+1.8)*2.1</f>
        <v>5.4600000000000009</v>
      </c>
      <c r="E37" s="42"/>
      <c r="F37" s="16">
        <f t="shared" si="1"/>
        <v>0</v>
      </c>
      <c r="G37" s="44"/>
    </row>
    <row r="38" spans="1:7" ht="55.2">
      <c r="A38" s="28" t="s">
        <v>117</v>
      </c>
      <c r="B38" s="153" t="s">
        <v>76</v>
      </c>
      <c r="C38" s="128" t="s">
        <v>32</v>
      </c>
      <c r="D38" s="147">
        <v>5.23</v>
      </c>
      <c r="E38" s="42"/>
      <c r="F38" s="16">
        <f t="shared" si="1"/>
        <v>0</v>
      </c>
      <c r="G38" s="44"/>
    </row>
    <row r="39" spans="1:7">
      <c r="A39" s="39"/>
      <c r="B39" s="30"/>
      <c r="C39" s="49"/>
      <c r="D39" s="41"/>
      <c r="E39" s="42"/>
      <c r="F39" s="16"/>
      <c r="G39" s="44"/>
    </row>
    <row r="40" spans="1:7" ht="6.9" customHeight="1">
      <c r="A40" s="36">
        <v>6</v>
      </c>
      <c r="B40" s="263" t="s">
        <v>144</v>
      </c>
      <c r="C40" s="264"/>
      <c r="D40" s="264"/>
      <c r="E40" s="264"/>
      <c r="F40" s="265"/>
      <c r="G40" s="7">
        <f>+SUM(F42)</f>
        <v>0</v>
      </c>
    </row>
    <row r="41" spans="1:7">
      <c r="A41" s="28"/>
      <c r="B41" s="29"/>
      <c r="C41" s="37"/>
      <c r="D41" s="15"/>
      <c r="E41" s="16"/>
      <c r="F41" s="16"/>
      <c r="G41" s="24"/>
    </row>
    <row r="42" spans="1:7" ht="52.8">
      <c r="A42" s="28" t="s">
        <v>64</v>
      </c>
      <c r="B42" s="29" t="s">
        <v>79</v>
      </c>
      <c r="C42" s="14" t="s">
        <v>80</v>
      </c>
      <c r="D42" s="15">
        <v>1</v>
      </c>
      <c r="E42" s="16"/>
      <c r="F42" s="16">
        <f t="shared" ref="F42" si="2">D42*E42</f>
        <v>0</v>
      </c>
      <c r="G42" s="24"/>
    </row>
    <row r="43" spans="1:7">
      <c r="A43" s="28"/>
      <c r="B43" s="29"/>
      <c r="C43" s="14"/>
      <c r="D43" s="15"/>
      <c r="E43" s="16"/>
      <c r="F43" s="16"/>
      <c r="G43" s="24"/>
    </row>
    <row r="44" spans="1:7">
      <c r="A44" s="36">
        <v>7</v>
      </c>
      <c r="B44" s="263" t="s">
        <v>120</v>
      </c>
      <c r="C44" s="264"/>
      <c r="D44" s="264"/>
      <c r="E44" s="264"/>
      <c r="F44" s="265"/>
      <c r="G44" s="7">
        <f>SUM(F46:F46)</f>
        <v>0</v>
      </c>
    </row>
    <row r="45" spans="1:7">
      <c r="A45" s="39"/>
      <c r="B45" s="30"/>
      <c r="C45" s="40"/>
      <c r="D45" s="41"/>
      <c r="E45" s="42"/>
      <c r="F45" s="43"/>
      <c r="G45" s="44"/>
    </row>
    <row r="46" spans="1:7" ht="52.8">
      <c r="A46" s="39" t="s">
        <v>78</v>
      </c>
      <c r="B46" s="30" t="s">
        <v>83</v>
      </c>
      <c r="C46" s="16" t="s">
        <v>80</v>
      </c>
      <c r="D46" s="16">
        <v>1</v>
      </c>
      <c r="E46" s="16"/>
      <c r="F46" s="16">
        <f>+D46*E46</f>
        <v>0</v>
      </c>
      <c r="G46" s="16"/>
    </row>
    <row r="47" spans="1:7">
      <c r="A47" s="28"/>
      <c r="B47" s="29"/>
      <c r="C47" s="14"/>
      <c r="D47" s="15"/>
      <c r="E47" s="16"/>
      <c r="F47" s="16"/>
      <c r="G47" s="24"/>
    </row>
    <row r="48" spans="1:7">
      <c r="A48" s="36">
        <v>8</v>
      </c>
      <c r="B48" s="263" t="s">
        <v>121</v>
      </c>
      <c r="C48" s="264"/>
      <c r="D48" s="264"/>
      <c r="E48" s="264"/>
      <c r="F48" s="265"/>
      <c r="G48" s="7">
        <f>SUM(F50:F50)</f>
        <v>0</v>
      </c>
    </row>
    <row r="49" spans="1:7">
      <c r="A49" s="39"/>
      <c r="B49" s="30"/>
      <c r="C49" s="40"/>
      <c r="D49" s="41"/>
      <c r="E49" s="42"/>
      <c r="F49" s="43"/>
      <c r="G49" s="44"/>
    </row>
    <row r="50" spans="1:7" ht="55.2">
      <c r="A50" s="39" t="s">
        <v>82</v>
      </c>
      <c r="B50" s="167" t="s">
        <v>157</v>
      </c>
      <c r="C50" s="155" t="s">
        <v>80</v>
      </c>
      <c r="D50" s="168">
        <v>1</v>
      </c>
      <c r="E50" s="16"/>
      <c r="F50" s="16">
        <f>+D50*E50</f>
        <v>0</v>
      </c>
      <c r="G50" s="16"/>
    </row>
    <row r="51" spans="1:7">
      <c r="A51" s="28"/>
      <c r="B51" s="29"/>
      <c r="C51" s="14"/>
      <c r="D51" s="15"/>
      <c r="E51" s="16"/>
      <c r="F51" s="16"/>
      <c r="G51" s="24"/>
    </row>
    <row r="52" spans="1:7">
      <c r="A52" s="36">
        <v>9</v>
      </c>
      <c r="B52" s="263" t="s">
        <v>123</v>
      </c>
      <c r="C52" s="264"/>
      <c r="D52" s="264"/>
      <c r="E52" s="264"/>
      <c r="F52" s="265"/>
      <c r="G52" s="7">
        <f>SUM(F54:F55)</f>
        <v>0</v>
      </c>
    </row>
    <row r="53" spans="1:7">
      <c r="A53" s="28"/>
      <c r="B53" s="29"/>
      <c r="C53" s="14"/>
      <c r="D53" s="15"/>
      <c r="E53" s="16"/>
      <c r="F53" s="16"/>
      <c r="G53" s="24"/>
    </row>
    <row r="54" spans="1:7" ht="69">
      <c r="A54" s="28" t="s">
        <v>85</v>
      </c>
      <c r="B54" s="145" t="s">
        <v>91</v>
      </c>
      <c r="C54" s="155" t="s">
        <v>80</v>
      </c>
      <c r="D54" s="129">
        <v>1</v>
      </c>
      <c r="E54" s="16"/>
      <c r="F54" s="16">
        <f>+D54*E54</f>
        <v>0</v>
      </c>
      <c r="G54" s="24"/>
    </row>
    <row r="55" spans="1:7" ht="55.2">
      <c r="A55" s="28" t="s">
        <v>87</v>
      </c>
      <c r="B55" s="153" t="s">
        <v>74</v>
      </c>
      <c r="C55" s="128" t="s">
        <v>32</v>
      </c>
      <c r="D55" s="129">
        <f>1.8*0.6</f>
        <v>1.08</v>
      </c>
      <c r="E55" s="16"/>
      <c r="F55" s="16">
        <f>+D55*E55</f>
        <v>0</v>
      </c>
      <c r="G55" s="24"/>
    </row>
    <row r="56" spans="1:7">
      <c r="A56" s="28"/>
      <c r="B56" s="30"/>
      <c r="C56" s="14"/>
      <c r="D56" s="15"/>
      <c r="E56" s="16"/>
      <c r="F56" s="16"/>
      <c r="G56" s="24"/>
    </row>
    <row r="57" spans="1:7">
      <c r="A57" s="36">
        <v>10</v>
      </c>
      <c r="B57" s="263" t="s">
        <v>124</v>
      </c>
      <c r="C57" s="264"/>
      <c r="D57" s="264"/>
      <c r="E57" s="264"/>
      <c r="F57" s="265"/>
      <c r="G57" s="7">
        <f>SUM(F59:F60)</f>
        <v>0</v>
      </c>
    </row>
    <row r="58" spans="1:7">
      <c r="A58" s="28"/>
      <c r="B58" s="29"/>
      <c r="C58" s="14"/>
      <c r="D58" s="15"/>
      <c r="E58" s="16"/>
      <c r="F58" s="16"/>
      <c r="G58" s="24"/>
    </row>
    <row r="59" spans="1:7" ht="41.4">
      <c r="A59" s="28" t="s">
        <v>90</v>
      </c>
      <c r="B59" s="145" t="s">
        <v>149</v>
      </c>
      <c r="C59" s="155" t="s">
        <v>96</v>
      </c>
      <c r="D59" s="147">
        <v>1</v>
      </c>
      <c r="E59" s="16"/>
      <c r="F59" s="16">
        <f>+D59*E59</f>
        <v>0</v>
      </c>
      <c r="G59" s="24"/>
    </row>
    <row r="60" spans="1:7" ht="41.4">
      <c r="A60" s="28" t="s">
        <v>92</v>
      </c>
      <c r="B60" s="145" t="s">
        <v>158</v>
      </c>
      <c r="C60" s="155" t="s">
        <v>96</v>
      </c>
      <c r="D60" s="147">
        <v>1</v>
      </c>
      <c r="E60" s="16"/>
      <c r="F60" s="16">
        <f>+D60*E60</f>
        <v>0</v>
      </c>
      <c r="G60" s="24"/>
    </row>
    <row r="61" spans="1:7" ht="15" thickBot="1">
      <c r="A61" s="28"/>
      <c r="B61" s="45"/>
      <c r="C61" s="14"/>
      <c r="D61" s="46"/>
      <c r="E61" s="16"/>
      <c r="F61" s="16"/>
      <c r="G61" s="24"/>
    </row>
    <row r="62" spans="1:7">
      <c r="A62" s="47"/>
      <c r="B62" s="266"/>
      <c r="C62" s="267"/>
      <c r="D62" s="267"/>
      <c r="E62" s="267"/>
      <c r="F62" s="268"/>
      <c r="G62" s="269">
        <f>SUM(G10:G61)</f>
        <v>0</v>
      </c>
    </row>
    <row r="63" spans="1:7" ht="15" thickBot="1">
      <c r="A63" s="48"/>
      <c r="B63" s="271" t="s">
        <v>104</v>
      </c>
      <c r="C63" s="272"/>
      <c r="D63" s="272"/>
      <c r="E63" s="272"/>
      <c r="F63" s="273"/>
      <c r="G63" s="270"/>
    </row>
  </sheetData>
  <mergeCells count="22">
    <mergeCell ref="B31:F31"/>
    <mergeCell ref="D7:D8"/>
    <mergeCell ref="E7:E8"/>
    <mergeCell ref="B15:F15"/>
    <mergeCell ref="B21:F21"/>
    <mergeCell ref="B25:F25"/>
    <mergeCell ref="B57:F57"/>
    <mergeCell ref="B62:F62"/>
    <mergeCell ref="G62:G63"/>
    <mergeCell ref="B63:F63"/>
    <mergeCell ref="F4:G4"/>
    <mergeCell ref="F5:G5"/>
    <mergeCell ref="F7:G7"/>
    <mergeCell ref="A9:G9"/>
    <mergeCell ref="B10:F10"/>
    <mergeCell ref="B40:F40"/>
    <mergeCell ref="B44:F44"/>
    <mergeCell ref="B48:F48"/>
    <mergeCell ref="B52:F52"/>
    <mergeCell ref="A7:A8"/>
    <mergeCell ref="B7:B8"/>
    <mergeCell ref="C7:C8"/>
  </mergeCells>
  <phoneticPr fontId="7" type="noConversion"/>
  <pageMargins left="0.51181102362204722" right="0.51181102362204722" top="0.78740157480314965" bottom="0.59055118110236227" header="0.31496062992125984" footer="0.39370078740157483"/>
  <pageSetup paperSize="9" scale="79" orientation="portrait" r:id="rId1"/>
  <headerFooter>
    <oddHeader>&amp;L&amp;G</oddHeader>
    <oddFooter>&amp;R&amp;8&amp;K01+033&amp;P/&amp;N</oddFooter>
  </headerFooter>
  <rowBreaks count="1" manualBreakCount="1">
    <brk id="33" max="6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8</vt:i4>
      </vt:variant>
    </vt:vector>
  </HeadingPairs>
  <TitlesOfParts>
    <vt:vector size="8" baseType="lpstr">
      <vt:lpstr>Lista</vt:lpstr>
      <vt:lpstr>CAP.0-ESTALEIRO</vt:lpstr>
      <vt:lpstr>HELENA TAVARES</vt:lpstr>
      <vt:lpstr>JANINE BRITO</vt:lpstr>
      <vt:lpstr>FRANCISCA MOREIRA</vt:lpstr>
      <vt:lpstr>MARIA DE LURDES</vt:lpstr>
      <vt:lpstr>Ana Zuzete Vieira Fernandes</vt:lpstr>
      <vt:lpstr>MARIA MORENO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MIOTH / Assessora - Amelvira Moreira Borges Tavares</dc:creator>
  <cp:lastModifiedBy>Carlos Pinheiro</cp:lastModifiedBy>
  <dcterms:created xsi:type="dcterms:W3CDTF">2022-06-10T13:18:18Z</dcterms:created>
  <dcterms:modified xsi:type="dcterms:W3CDTF">2024-01-05T16:03:51Z</dcterms:modified>
</cp:coreProperties>
</file>